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500" tabRatio="803" activeTab="2"/>
  </bookViews>
  <sheets>
    <sheet name="债券" sheetId="1" r:id="rId1"/>
    <sheet name="公共预算" sheetId="2" r:id="rId2"/>
    <sheet name="基金" sheetId="3" r:id="rId3"/>
    <sheet name="国有资本经营" sheetId="4" r:id="rId4"/>
    <sheet name="社会保险基金收支" sheetId="5" r:id="rId5"/>
  </sheets>
  <definedNames>
    <definedName name="_xlnm.Print_Titles" localSheetId="2">'基金'!$1:$5</definedName>
  </definedNames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E42" authorId="0">
      <text>
        <r>
          <rPr>
            <b/>
            <sz val="9"/>
            <rFont val="宋体"/>
            <family val="0"/>
          </rPr>
          <t>再融资债券60300</t>
        </r>
      </text>
    </comment>
    <comment ref="I39" authorId="0">
      <text>
        <r>
          <rPr>
            <b/>
            <sz val="9"/>
            <rFont val="宋体"/>
            <family val="0"/>
          </rPr>
          <t>再融资债券对应还本</t>
        </r>
      </text>
    </comment>
  </commentList>
</comments>
</file>

<file path=xl/sharedStrings.xml><?xml version="1.0" encoding="utf-8"?>
<sst xmlns="http://schemas.openxmlformats.org/spreadsheetml/2006/main" count="297" uniqueCount="264">
  <si>
    <t>单位：万元</t>
  </si>
  <si>
    <t>收入预算</t>
  </si>
  <si>
    <t>支出预算</t>
  </si>
  <si>
    <t>预    算    科    目</t>
  </si>
  <si>
    <t>年初
预算</t>
  </si>
  <si>
    <t>调整
预算</t>
  </si>
  <si>
    <t>预   算  科   目</t>
  </si>
  <si>
    <t>税收收入小计</t>
  </si>
  <si>
    <t>一、增 值 税</t>
  </si>
  <si>
    <t>二、营 业 税</t>
  </si>
  <si>
    <t>三、国防支出</t>
  </si>
  <si>
    <t>三、企业所得税</t>
  </si>
  <si>
    <t>四、公共安全支出</t>
  </si>
  <si>
    <t>四、个人所得税</t>
  </si>
  <si>
    <t>五、教育支出</t>
  </si>
  <si>
    <t>五、资源税</t>
  </si>
  <si>
    <t>六、科学技术支出</t>
  </si>
  <si>
    <t>六、城市维护建设税</t>
  </si>
  <si>
    <t>七、文化体育与传媒支出</t>
  </si>
  <si>
    <t>七、房产税</t>
  </si>
  <si>
    <t>八、印花税</t>
  </si>
  <si>
    <t>九、城镇土地使用税</t>
  </si>
  <si>
    <t>十、节能环保支出</t>
  </si>
  <si>
    <t>十、土地增值税</t>
  </si>
  <si>
    <t>十一、城乡社区支出</t>
  </si>
  <si>
    <t>十一、车船税</t>
  </si>
  <si>
    <t>十二、农林水支出</t>
  </si>
  <si>
    <t>十二、耕地占用税</t>
  </si>
  <si>
    <t>十三、契税</t>
  </si>
  <si>
    <t>十五、商业服务业等支出</t>
  </si>
  <si>
    <t>非税收入小计</t>
  </si>
  <si>
    <t>十六、金融支出</t>
  </si>
  <si>
    <t>十七、援助其他地区支出</t>
  </si>
  <si>
    <t>十九、住房保障支出</t>
  </si>
  <si>
    <t>二十、粮油物资储备支出</t>
  </si>
  <si>
    <t>收入合计</t>
  </si>
  <si>
    <t>一般公共预算支出合计</t>
  </si>
  <si>
    <t>转移性收入</t>
  </si>
  <si>
    <t>转移性支出</t>
  </si>
  <si>
    <t xml:space="preserve">  返还性收入</t>
  </si>
  <si>
    <t xml:space="preserve">    上解省级支出</t>
  </si>
  <si>
    <t xml:space="preserve">  一般性转移支付收入</t>
  </si>
  <si>
    <t xml:space="preserve">    补助下级支出</t>
  </si>
  <si>
    <t xml:space="preserve">  专项转移支付收入</t>
  </si>
  <si>
    <t>调出资金</t>
  </si>
  <si>
    <t>上年结余收入</t>
  </si>
  <si>
    <t>安排预算稳定调节基金</t>
  </si>
  <si>
    <t>调入预算稳定调节基金</t>
  </si>
  <si>
    <t>地方政府一般债券转贷支出</t>
  </si>
  <si>
    <t>调入资金</t>
  </si>
  <si>
    <t>地方政府一般债券转贷收入</t>
  </si>
  <si>
    <t>收 入 总 计</t>
  </si>
  <si>
    <t>支 出 总 计</t>
  </si>
  <si>
    <t>收               入</t>
  </si>
  <si>
    <t>支              出</t>
  </si>
  <si>
    <t>项          目</t>
  </si>
  <si>
    <t>一、文化体育与传媒支出</t>
  </si>
  <si>
    <t>三、节能环保支出</t>
  </si>
  <si>
    <t xml:space="preserve">    可再生能源电价附加收入安排的支出</t>
  </si>
  <si>
    <t xml:space="preserve">    废弃电器电子产品处理基金支出</t>
  </si>
  <si>
    <t>收 入 合 计</t>
  </si>
  <si>
    <t>支 出 合 计</t>
  </si>
  <si>
    <t xml:space="preserve">    专项转移支付收入</t>
  </si>
  <si>
    <t xml:space="preserve">    政府性基金补助支出</t>
  </si>
  <si>
    <t xml:space="preserve">    下级上解收入</t>
  </si>
  <si>
    <t xml:space="preserve">    政府性基金上解支出</t>
  </si>
  <si>
    <t>年终结转</t>
  </si>
  <si>
    <t>地方政府专项债务转贷收入</t>
  </si>
  <si>
    <t>项    目</t>
  </si>
  <si>
    <t>合计</t>
  </si>
  <si>
    <t>一般债券</t>
  </si>
  <si>
    <t>专项债券</t>
  </si>
  <si>
    <t>项   目</t>
  </si>
  <si>
    <t>调整预算</t>
  </si>
  <si>
    <t>年初预算</t>
  </si>
  <si>
    <t xml:space="preserve">      利州区</t>
  </si>
  <si>
    <t xml:space="preserve">      昭化区</t>
  </si>
  <si>
    <t xml:space="preserve">      朝天区</t>
  </si>
  <si>
    <t xml:space="preserve">      剑阁县</t>
  </si>
  <si>
    <t xml:space="preserve">      旺苍县</t>
  </si>
  <si>
    <t xml:space="preserve">      青川县</t>
  </si>
  <si>
    <t xml:space="preserve">      苍溪县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</si>
  <si>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</si>
  <si>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</si>
  <si>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</si>
  <si>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</si>
  <si>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</si>
  <si>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 xml:space="preserve">    国家电影事业发展专项资金及对应专项债务收入安排的支出</t>
  </si>
  <si>
    <t xml:space="preserve">    民航发展基金支出</t>
  </si>
  <si>
    <t xml:space="preserve">    旅游发展基金支出</t>
  </si>
  <si>
    <t xml:space="preserve">    中央水库移民扶持基金支出及对应专项债务收入安排的支出</t>
  </si>
  <si>
    <t xml:space="preserve">    地方水库移民扶持基金及对应专项债务收入安排的支出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</si>
  <si>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</si>
  <si>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</si>
  <si>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</si>
  <si>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</si>
  <si>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</si>
  <si>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</si>
  <si>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</si>
  <si>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 xml:space="preserve">    新型墙体材料专项基金及对应专项债务收入安排的支出</t>
  </si>
  <si>
    <t xml:space="preserve">    其他政府性基金及对应专项债务收入安排的支出</t>
  </si>
  <si>
    <t xml:space="preserve">    彩票公益金及对应专项债务收入安排的支出</t>
  </si>
  <si>
    <t>十一、债务发行费用支出</t>
  </si>
  <si>
    <t>备注</t>
  </si>
  <si>
    <t>结余增加</t>
  </si>
  <si>
    <t>原始数据</t>
  </si>
  <si>
    <t>二、社会保障和就业支出</t>
  </si>
  <si>
    <t>收入增加</t>
  </si>
  <si>
    <t>根据执行书预计年底收入</t>
  </si>
  <si>
    <t>地方政府专项债务转贷支出</t>
  </si>
  <si>
    <t xml:space="preserve">   单位：万元</t>
  </si>
  <si>
    <t>二、失业保险基金收入</t>
  </si>
  <si>
    <t>四、工伤保险基金收入</t>
  </si>
  <si>
    <r>
      <t>五、生育保险基金</t>
    </r>
    <r>
      <rPr>
        <sz val="10"/>
        <color indexed="8"/>
        <rFont val="仿宋_GB2312"/>
        <family val="3"/>
      </rPr>
      <t>收入</t>
    </r>
  </si>
  <si>
    <t>附件1</t>
  </si>
  <si>
    <t>附件4</t>
  </si>
  <si>
    <t>附件5</t>
  </si>
  <si>
    <t>单位：万元</t>
  </si>
  <si>
    <t>单位名称</t>
  </si>
  <si>
    <t>附件2</t>
  </si>
  <si>
    <t>附件3</t>
  </si>
  <si>
    <t>一、农网还贷资金收入</t>
  </si>
  <si>
    <t>二、铁路建设基金收入</t>
  </si>
  <si>
    <t>三、民航发展基金收入</t>
  </si>
  <si>
    <t>四、海南省高等级公路车辆通行附加费收入</t>
  </si>
  <si>
    <t>五、港口建设费收入</t>
  </si>
  <si>
    <t>六、旅游发展基金收入</t>
  </si>
  <si>
    <t>七、国家电影事业发展专项资金收入</t>
  </si>
  <si>
    <t>十、国有土地使用权出让收入</t>
  </si>
  <si>
    <t>十一、大中型水库移民后期扶持基金收入</t>
  </si>
  <si>
    <t>十二、彩票公益金收入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</si>
  <si>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</si>
  <si>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</si>
  <si>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</si>
  <si>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</si>
  <si>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</si>
  <si>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</si>
  <si>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</si>
  <si>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十九、专项债券对应项目专项收入</t>
  </si>
  <si>
    <t>一、一般公共服务支出</t>
  </si>
  <si>
    <t>八、社会保障和就业支出</t>
  </si>
  <si>
    <t>十三、交通运输支出</t>
  </si>
  <si>
    <t>十四、资源勘探信息等支出</t>
  </si>
  <si>
    <t>十四、环境保护税</t>
  </si>
  <si>
    <t>二十二、捐赠收入</t>
  </si>
  <si>
    <t>二十三、政府住房基金收入</t>
  </si>
  <si>
    <t>二十四、其他收入</t>
  </si>
  <si>
    <t xml:space="preserve">   港口建设费及对应债务收入安排的支出</t>
  </si>
  <si>
    <t xml:space="preserve">    国家重大水利工程建设基金及对应专项债务收入安排的支出</t>
  </si>
  <si>
    <t xml:space="preserve">   大中型水库库区基金及对应专项债务收入安排的支出</t>
  </si>
  <si>
    <t>九、农业土地开发资金收入</t>
  </si>
  <si>
    <t>八、国有土地收益基金收入</t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</si>
  <si>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</si>
  <si>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</si>
  <si>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</si>
  <si>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</si>
  <si>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</si>
  <si>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</si>
  <si>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</si>
  <si>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三、城镇职工基本医疗保险基金收入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</si>
  <si>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</si>
  <si>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</si>
  <si>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</si>
  <si>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</si>
  <si>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</si>
  <si>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</si>
  <si>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</si>
  <si>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</si>
  <si>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</si>
  <si>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t xml:space="preserve">          城乡居民基本医疗保险基金收入</t>
  </si>
  <si>
    <t xml:space="preserve">          城乡居民医疗保险基金财政补贴收入</t>
  </si>
  <si>
    <t xml:space="preserve">          其他城乡居民医疗保险基金收入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</si>
  <si>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</si>
  <si>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</si>
  <si>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</si>
  <si>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</si>
  <si>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</si>
  <si>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</si>
  <si>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</si>
  <si>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</si>
  <si>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</si>
  <si>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</si>
  <si>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</si>
  <si>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</si>
  <si>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</si>
  <si>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</si>
  <si>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四、工伤保险基金支出</t>
  </si>
  <si>
    <t xml:space="preserve">    其中：工伤保险待遇</t>
  </si>
  <si>
    <t xml:space="preserve">          其他工伤保险基金支出</t>
  </si>
  <si>
    <t xml:space="preserve">    其中：生育保险金</t>
  </si>
  <si>
    <t xml:space="preserve">          其他生育保险基金支出</t>
  </si>
  <si>
    <t xml:space="preserve">          城乡居民基本医疗保险基金支出</t>
  </si>
  <si>
    <r>
      <t>五、生育保险基金</t>
    </r>
    <r>
      <rPr>
        <sz val="10"/>
        <color indexed="8"/>
        <rFont val="仿宋_GB2312"/>
        <family val="3"/>
      </rPr>
      <t>支出</t>
    </r>
  </si>
  <si>
    <r>
      <t>六、城乡居民基本医疗保险基金</t>
    </r>
    <r>
      <rPr>
        <sz val="10"/>
        <color indexed="8"/>
        <rFont val="仿宋_GB2312"/>
        <family val="3"/>
      </rPr>
      <t>收入</t>
    </r>
  </si>
  <si>
    <r>
      <t>六、城乡居民基本医疗保险基金</t>
    </r>
    <r>
      <rPr>
        <sz val="10"/>
        <color indexed="8"/>
        <rFont val="仿宋_GB2312"/>
        <family val="3"/>
      </rPr>
      <t>支出</t>
    </r>
  </si>
  <si>
    <t>市 级 国 有 资 本 经 营 预 算 收 入</t>
  </si>
  <si>
    <t>上 年 结 转 收 入</t>
  </si>
  <si>
    <t>合                   计</t>
  </si>
  <si>
    <t>一、解决历史遗留问题及改革成本支出</t>
  </si>
  <si>
    <t xml:space="preserve">    国有企业三供一业分离移交补助</t>
  </si>
  <si>
    <t xml:space="preserve">    城市公交安全员财政补贴</t>
  </si>
  <si>
    <t>市 级 国 有 资 本 经 营 预 算 支 出</t>
  </si>
  <si>
    <t xml:space="preserve">  调出资金</t>
  </si>
  <si>
    <t xml:space="preserve"> 广元市</t>
  </si>
  <si>
    <t>非扩权县小计</t>
  </si>
  <si>
    <t xml:space="preserve">      市本级</t>
  </si>
  <si>
    <t>扩权县小计</t>
  </si>
  <si>
    <t>广元市2019年新增地方政府债券情况表</t>
  </si>
  <si>
    <t>市级2019年一般公共预算收支调整(草案)表</t>
  </si>
  <si>
    <t>市级2019年政府性基金预算收支调整(草案)表</t>
  </si>
  <si>
    <t>市级2019年国有资本经营预算收支调整(草案)表</t>
  </si>
  <si>
    <t>市级2019年社会保险基金预算收支调整（草案）表</t>
  </si>
  <si>
    <t>二、国有企业政策性补贴</t>
  </si>
  <si>
    <t xml:space="preserve">    2019年公交企业政策性补贴</t>
  </si>
  <si>
    <t>合          计</t>
  </si>
  <si>
    <t>合             计</t>
  </si>
  <si>
    <t>11月中旬执行数</t>
  </si>
  <si>
    <t>十五、其他税收收入</t>
  </si>
  <si>
    <t>九、卫生健康支出</t>
  </si>
  <si>
    <t>十八、自然资源海洋气象等支出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</si>
  <si>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</si>
  <si>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</si>
  <si>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</si>
  <si>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</si>
  <si>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</si>
  <si>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备注</t>
  </si>
  <si>
    <t>再融资债券对应还本</t>
  </si>
  <si>
    <t>接受其他地区援赠收入</t>
  </si>
  <si>
    <t>昭化区接受浙江援赠</t>
  </si>
  <si>
    <t>10月底执行数</t>
  </si>
  <si>
    <t>备注</t>
  </si>
  <si>
    <t xml:space="preserve">   车辆通行费及对应专项债务收入安排的支出</t>
  </si>
  <si>
    <t xml:space="preserve">   政府收费公路专项债券收入安排的支出</t>
  </si>
  <si>
    <t xml:space="preserve">    土地储备专项债券收入安排的支出</t>
  </si>
  <si>
    <t xml:space="preserve">    棚户区改造专项债券收入安排的支出</t>
  </si>
  <si>
    <t xml:space="preserve">    航道建设和维护</t>
  </si>
  <si>
    <t>六、农林水支出</t>
  </si>
  <si>
    <t>八、资源勘探信息等支出</t>
  </si>
  <si>
    <t>九、商业服务业等支出</t>
  </si>
  <si>
    <t>备注</t>
  </si>
  <si>
    <t>省调整数据填报口径，不再含失地农民保险（1.6亿元）</t>
  </si>
  <si>
    <t>调入资金</t>
  </si>
  <si>
    <t>债务还本支出</t>
  </si>
  <si>
    <t>再融资债券对应还本（24900万元）</t>
  </si>
  <si>
    <t>五、城乡社区支出</t>
  </si>
  <si>
    <t>七、交通运输支出</t>
  </si>
  <si>
    <t>十、其他支出</t>
  </si>
  <si>
    <t>十一、债务付息支出</t>
  </si>
  <si>
    <t>政府性基金调入44044万元，国有资本经营预算调入275</t>
  </si>
  <si>
    <t>二、外交支出</t>
  </si>
  <si>
    <t xml:space="preserve">    广元市中小企业金融服务（集团）有限公司</t>
  </si>
  <si>
    <t xml:space="preserve">    广元市资博实业集团有限公司</t>
  </si>
  <si>
    <t xml:space="preserve">    广元市投资控股（集团）有限公司</t>
  </si>
  <si>
    <t xml:space="preserve">    广元市城建投资有限公司</t>
  </si>
  <si>
    <t xml:space="preserve">    成都广元宾馆</t>
  </si>
  <si>
    <t xml:space="preserve">    广元市粮食储备库</t>
  </si>
  <si>
    <t xml:space="preserve">    广元市城市建设综合开发公司</t>
  </si>
  <si>
    <t>利润收入</t>
  </si>
  <si>
    <t>一、金融企业利润收入</t>
  </si>
  <si>
    <t>二、投资服务企业利润收入</t>
  </si>
  <si>
    <t>三、贸易企业利润收入</t>
  </si>
  <si>
    <t>四、房地产企业利润收入</t>
  </si>
  <si>
    <t xml:space="preserve">    广元市城投建材有限公司</t>
  </si>
  <si>
    <t>增减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</si>
</sst>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 ;\-0"/>
    <numFmt numFmtId="179" formatCode="0_);[Red]\(0\)"/>
    <numFmt numFmtId="180" formatCode="0.0_);[Red]\(0.0\)"/>
    <numFmt numFmtId="181" formatCode="0.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仿宋_GB2312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华文中宋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6"/>
      <color indexed="8"/>
      <name val="华文中宋"/>
      <family val="0"/>
    </font>
    <font>
      <b/>
      <sz val="16"/>
      <name val="华文中宋"/>
      <family val="0"/>
    </font>
    <font>
      <sz val="12"/>
      <name val="Times New Roman"/>
      <family val="1"/>
    </font>
    <font>
      <b/>
      <sz val="11"/>
      <name val="宋体"/>
      <family val="0"/>
    </font>
    <font>
      <sz val="16"/>
      <name val="华文中宋"/>
      <family val="0"/>
    </font>
    <font>
      <sz val="10"/>
      <color indexed="10"/>
      <name val="仿宋_GB2312"/>
      <family val="3"/>
    </font>
    <font>
      <b/>
      <sz val="9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9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8" fillId="22" borderId="0" applyNumberFormat="0" applyBorder="0" applyAlignment="0" applyProtection="0"/>
    <xf numFmtId="0" fontId="26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6">
    <xf numFmtId="0" fontId="0" fillId="0" borderId="0" xfId="0" applyFont="1" applyAlignment="1">
      <alignment/>
    </xf>
    <xf numFmtId="0" fontId="1" fillId="0" borderId="0" xfId="43">
      <alignment vertical="center"/>
      <protection/>
    </xf>
    <xf numFmtId="0" fontId="2" fillId="24" borderId="0" xfId="50" applyFont="1" applyFill="1" applyAlignment="1">
      <alignment vertical="center"/>
      <protection/>
    </xf>
    <xf numFmtId="0" fontId="5" fillId="0" borderId="0" xfId="0" applyFont="1" applyAlignment="1">
      <alignment wrapText="1"/>
    </xf>
    <xf numFmtId="0" fontId="7" fillId="0" borderId="10" xfId="46" applyFont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176" fontId="2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46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10" fillId="24" borderId="0" xfId="51" applyFont="1" applyFill="1" applyAlignment="1">
      <alignment horizontal="center" vertical="center"/>
      <protection/>
    </xf>
    <xf numFmtId="0" fontId="11" fillId="24" borderId="0" xfId="51" applyFont="1" applyFill="1" applyAlignment="1">
      <alignment vertical="center"/>
      <protection/>
    </xf>
    <xf numFmtId="0" fontId="10" fillId="24" borderId="0" xfId="51" applyFont="1" applyFill="1" applyAlignment="1">
      <alignment vertical="center"/>
      <protection/>
    </xf>
    <xf numFmtId="176" fontId="10" fillId="24" borderId="0" xfId="51" applyNumberFormat="1" applyFont="1" applyFill="1" applyAlignment="1">
      <alignment horizontal="center" vertical="center"/>
      <protection/>
    </xf>
    <xf numFmtId="0" fontId="11" fillId="24" borderId="0" xfId="51" applyFont="1" applyFill="1" applyAlignment="1">
      <alignment horizontal="center" vertical="center"/>
      <protection/>
    </xf>
    <xf numFmtId="176" fontId="11" fillId="24" borderId="0" xfId="51" applyNumberFormat="1" applyFont="1" applyFill="1" applyAlignment="1">
      <alignment horizontal="center" vertical="center"/>
      <protection/>
    </xf>
    <xf numFmtId="0" fontId="2" fillId="24" borderId="11" xfId="5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176" fontId="2" fillId="24" borderId="11" xfId="51" applyNumberFormat="1" applyFont="1" applyFill="1" applyBorder="1" applyAlignment="1">
      <alignment horizontal="center" vertical="center" wrapText="1"/>
      <protection/>
    </xf>
    <xf numFmtId="0" fontId="2" fillId="24" borderId="10" xfId="51" applyFont="1" applyFill="1" applyBorder="1" applyAlignment="1">
      <alignment vertical="center"/>
      <protection/>
    </xf>
    <xf numFmtId="0" fontId="2" fillId="24" borderId="10" xfId="51" applyFont="1" applyFill="1" applyBorder="1" applyAlignment="1">
      <alignment horizontal="center" vertical="center"/>
      <protection/>
    </xf>
    <xf numFmtId="0" fontId="11" fillId="24" borderId="10" xfId="51" applyFont="1" applyFill="1" applyBorder="1" applyAlignment="1">
      <alignment vertical="center"/>
      <protection/>
    </xf>
    <xf numFmtId="177" fontId="2" fillId="0" borderId="12" xfId="51" applyNumberFormat="1" applyFont="1" applyFill="1" applyBorder="1" applyAlignment="1">
      <alignment horizontal="center" vertical="center" wrapText="1"/>
      <protection/>
    </xf>
    <xf numFmtId="0" fontId="13" fillId="0" borderId="0" xfId="50" applyFont="1" applyFill="1">
      <alignment/>
      <protection/>
    </xf>
    <xf numFmtId="0" fontId="14" fillId="0" borderId="0" xfId="50" applyFont="1" applyFill="1">
      <alignment/>
      <protection/>
    </xf>
    <xf numFmtId="0" fontId="3" fillId="0" borderId="0" xfId="50" applyFont="1" applyFill="1" applyAlignment="1">
      <alignment vertical="center"/>
      <protection/>
    </xf>
    <xf numFmtId="0" fontId="3" fillId="0" borderId="0" xfId="50" applyFont="1" applyFill="1" applyAlignment="1">
      <alignment horizontal="center" vertical="center"/>
      <protection/>
    </xf>
    <xf numFmtId="176" fontId="3" fillId="0" borderId="0" xfId="50" applyNumberFormat="1" applyFont="1" applyFill="1" applyAlignment="1">
      <alignment horizontal="center" vertical="center"/>
      <protection/>
    </xf>
    <xf numFmtId="179" fontId="3" fillId="0" borderId="0" xfId="50" applyNumberFormat="1" applyFont="1" applyFill="1" applyAlignment="1">
      <alignment horizontal="center" vertical="center"/>
      <protection/>
    </xf>
    <xf numFmtId="177" fontId="3" fillId="0" borderId="0" xfId="50" applyNumberFormat="1" applyFont="1" applyFill="1" applyAlignment="1">
      <alignment horizontal="center" vertical="center"/>
      <protection/>
    </xf>
    <xf numFmtId="0" fontId="3" fillId="0" borderId="0" xfId="50" applyFont="1" applyFill="1">
      <alignment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76" fontId="2" fillId="0" borderId="0" xfId="50" applyNumberFormat="1" applyFont="1" applyFill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1" xfId="51" applyNumberFormat="1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vertical="center" wrapText="1"/>
      <protection/>
    </xf>
    <xf numFmtId="0" fontId="7" fillId="0" borderId="14" xfId="0" applyFont="1" applyBorder="1" applyAlignment="1">
      <alignment vertical="center" wrapText="1"/>
    </xf>
    <xf numFmtId="49" fontId="9" fillId="0" borderId="10" xfId="42" applyNumberFormat="1" applyFont="1" applyFill="1" applyBorder="1" applyAlignment="1">
      <alignment vertical="center" wrapText="1"/>
      <protection/>
    </xf>
    <xf numFmtId="0" fontId="9" fillId="0" borderId="10" xfId="47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2" fillId="24" borderId="10" xfId="50" applyNumberFormat="1" applyFont="1" applyFill="1" applyBorder="1" applyAlignment="1" applyProtection="1">
      <alignment vertical="center"/>
      <protection locked="0"/>
    </xf>
    <xf numFmtId="1" fontId="7" fillId="0" borderId="10" xfId="50" applyNumberFormat="1" applyFont="1" applyFill="1" applyBorder="1" applyAlignment="1" applyProtection="1">
      <alignment vertical="center"/>
      <protection locked="0"/>
    </xf>
    <xf numFmtId="1" fontId="11" fillId="24" borderId="10" xfId="50" applyNumberFormat="1" applyFont="1" applyFill="1" applyBorder="1" applyAlignment="1" applyProtection="1">
      <alignment vertical="center"/>
      <protection locked="0"/>
    </xf>
    <xf numFmtId="1" fontId="9" fillId="0" borderId="10" xfId="50" applyNumberFormat="1" applyFont="1" applyFill="1" applyBorder="1" applyAlignment="1" applyProtection="1">
      <alignment vertical="center"/>
      <protection locked="0"/>
    </xf>
    <xf numFmtId="3" fontId="11" fillId="24" borderId="10" xfId="0" applyNumberFormat="1" applyFont="1" applyFill="1" applyBorder="1" applyAlignment="1" applyProtection="1">
      <alignment vertical="center"/>
      <protection/>
    </xf>
    <xf numFmtId="0" fontId="2" fillId="24" borderId="10" xfId="50" applyNumberFormat="1" applyFont="1" applyFill="1" applyBorder="1" applyAlignment="1" applyProtection="1">
      <alignment vertical="center"/>
      <protection locked="0"/>
    </xf>
    <xf numFmtId="0" fontId="7" fillId="0" borderId="10" xfId="51" applyFont="1" applyFill="1" applyBorder="1" applyAlignment="1">
      <alignment vertical="center"/>
      <protection/>
    </xf>
    <xf numFmtId="0" fontId="11" fillId="0" borderId="10" xfId="50" applyFont="1" applyFill="1" applyBorder="1">
      <alignment/>
      <protection/>
    </xf>
    <xf numFmtId="0" fontId="2" fillId="0" borderId="10" xfId="5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176" fontId="2" fillId="0" borderId="10" xfId="43" applyNumberFormat="1" applyFont="1" applyBorder="1" applyAlignment="1">
      <alignment horizontal="center" vertical="center"/>
      <protection/>
    </xf>
    <xf numFmtId="0" fontId="2" fillId="0" borderId="10" xfId="43" applyFont="1" applyBorder="1" applyAlignment="1">
      <alignment horizontal="center" vertical="center"/>
      <protection/>
    </xf>
    <xf numFmtId="0" fontId="7" fillId="0" borderId="15" xfId="0" applyFont="1" applyBorder="1" applyAlignment="1">
      <alignment/>
    </xf>
    <xf numFmtId="0" fontId="2" fillId="0" borderId="0" xfId="43" applyFont="1" applyAlignment="1">
      <alignment horizontal="right" vertical="center"/>
      <protection/>
    </xf>
    <xf numFmtId="0" fontId="9" fillId="0" borderId="10" xfId="44" applyFont="1" applyFill="1" applyBorder="1" applyAlignment="1">
      <alignment horizontal="left" vertical="center" wrapText="1"/>
      <protection/>
    </xf>
    <xf numFmtId="0" fontId="2" fillId="0" borderId="10" xfId="50" applyFont="1" applyFill="1" applyBorder="1" applyAlignment="1">
      <alignment vertical="center"/>
      <protection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0" fillId="25" borderId="0" xfId="51" applyFont="1" applyFill="1" applyAlignment="1">
      <alignment vertical="center"/>
      <protection/>
    </xf>
    <xf numFmtId="0" fontId="11" fillId="25" borderId="10" xfId="51" applyFont="1" applyFill="1" applyBorder="1" applyAlignment="1">
      <alignment horizontal="center" vertical="center"/>
      <protection/>
    </xf>
    <xf numFmtId="0" fontId="11" fillId="25" borderId="10" xfId="51" applyFont="1" applyFill="1" applyBorder="1" applyAlignment="1">
      <alignment vertical="center"/>
      <protection/>
    </xf>
    <xf numFmtId="0" fontId="2" fillId="25" borderId="10" xfId="51" applyFont="1" applyFill="1" applyBorder="1" applyAlignment="1">
      <alignment vertical="center"/>
      <protection/>
    </xf>
    <xf numFmtId="177" fontId="10" fillId="0" borderId="0" xfId="51" applyNumberFormat="1" applyFont="1" applyFill="1" applyAlignment="1">
      <alignment horizontal="center" vertical="center" wrapText="1"/>
      <protection/>
    </xf>
    <xf numFmtId="0" fontId="3" fillId="26" borderId="0" xfId="50" applyFont="1" applyFill="1" applyAlignment="1">
      <alignment horizontal="center" vertical="center"/>
      <protection/>
    </xf>
    <xf numFmtId="0" fontId="2" fillId="26" borderId="0" xfId="50" applyFont="1" applyFill="1" applyAlignment="1">
      <alignment horizontal="center" vertical="center"/>
      <protection/>
    </xf>
    <xf numFmtId="0" fontId="2" fillId="26" borderId="11" xfId="51" applyFont="1" applyFill="1" applyBorder="1" applyAlignment="1">
      <alignment horizontal="center" vertical="center" wrapText="1"/>
      <protection/>
    </xf>
    <xf numFmtId="0" fontId="10" fillId="26" borderId="0" xfId="51" applyFont="1" applyFill="1" applyAlignment="1">
      <alignment horizontal="center" vertical="center"/>
      <protection/>
    </xf>
    <xf numFmtId="0" fontId="11" fillId="26" borderId="0" xfId="51" applyFont="1" applyFill="1" applyAlignment="1">
      <alignment horizontal="center" vertical="center"/>
      <protection/>
    </xf>
    <xf numFmtId="0" fontId="10" fillId="0" borderId="0" xfId="51" applyFont="1" applyFill="1" applyAlignment="1">
      <alignment horizontal="center" vertical="center" wrapText="1"/>
      <protection/>
    </xf>
    <xf numFmtId="0" fontId="11" fillId="0" borderId="0" xfId="51" applyFont="1" applyFill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37" fillId="0" borderId="0" xfId="0" applyFont="1" applyAlignment="1">
      <alignment/>
    </xf>
    <xf numFmtId="0" fontId="33" fillId="0" borderId="0" xfId="50" applyFont="1" applyFill="1" applyAlignment="1">
      <alignment/>
      <protection/>
    </xf>
    <xf numFmtId="177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48" applyFont="1" applyFill="1" applyBorder="1" applyAlignment="1">
      <alignment horizontal="justify" vertical="center" wrapText="1"/>
      <protection/>
    </xf>
    <xf numFmtId="177" fontId="9" fillId="0" borderId="10" xfId="49" applyNumberFormat="1" applyFont="1" applyFill="1" applyBorder="1" applyAlignment="1">
      <alignment horizontal="center" vertical="center" wrapText="1"/>
      <protection/>
    </xf>
    <xf numFmtId="0" fontId="35" fillId="0" borderId="0" xfId="0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80" fontId="3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0" xfId="43" applyFont="1">
      <alignment vertical="center"/>
      <protection/>
    </xf>
    <xf numFmtId="177" fontId="9" fillId="0" borderId="0" xfId="0" applyNumberFormat="1" applyFont="1" applyAlignment="1">
      <alignment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7" fontId="11" fillId="24" borderId="10" xfId="50" applyNumberFormat="1" applyFont="1" applyFill="1" applyBorder="1" applyAlignment="1">
      <alignment horizontal="center" vertical="center" wrapText="1"/>
      <protection/>
    </xf>
    <xf numFmtId="177" fontId="11" fillId="26" borderId="10" xfId="50" applyNumberFormat="1" applyFont="1" applyFill="1" applyBorder="1" applyAlignment="1">
      <alignment horizontal="center" vertical="center" wrapText="1"/>
      <protection/>
    </xf>
    <xf numFmtId="177" fontId="11" fillId="0" borderId="10" xfId="50" applyNumberFormat="1" applyFont="1" applyFill="1" applyBorder="1" applyAlignment="1">
      <alignment horizontal="center" vertical="center"/>
      <protection/>
    </xf>
    <xf numFmtId="0" fontId="11" fillId="0" borderId="10" xfId="50" applyFont="1" applyFill="1" applyBorder="1" applyAlignment="1">
      <alignment horizontal="center" vertical="center"/>
      <protection/>
    </xf>
    <xf numFmtId="0" fontId="11" fillId="0" borderId="0" xfId="50" applyFont="1" applyFill="1">
      <alignment/>
      <protection/>
    </xf>
    <xf numFmtId="177" fontId="9" fillId="26" borderId="10" xfId="0" applyNumberFormat="1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50" applyFont="1" applyFill="1" applyAlignment="1">
      <alignment vertical="center"/>
      <protection/>
    </xf>
    <xf numFmtId="0" fontId="11" fillId="0" borderId="0" xfId="50" applyFont="1" applyFill="1" applyAlignment="1">
      <alignment horizontal="center" vertical="center"/>
      <protection/>
    </xf>
    <xf numFmtId="0" fontId="11" fillId="26" borderId="0" xfId="50" applyFont="1" applyFill="1" applyAlignment="1">
      <alignment horizontal="center" vertical="center"/>
      <protection/>
    </xf>
    <xf numFmtId="176" fontId="11" fillId="0" borderId="0" xfId="50" applyNumberFormat="1" applyFont="1" applyFill="1" applyAlignment="1">
      <alignment horizontal="center" vertical="center"/>
      <protection/>
    </xf>
    <xf numFmtId="179" fontId="11" fillId="0" borderId="0" xfId="50" applyNumberFormat="1" applyFont="1" applyFill="1" applyAlignment="1">
      <alignment horizontal="center" vertical="center"/>
      <protection/>
    </xf>
    <xf numFmtId="177" fontId="11" fillId="0" borderId="0" xfId="50" applyNumberFormat="1" applyFont="1" applyFill="1" applyAlignment="1">
      <alignment horizontal="center" vertical="center"/>
      <protection/>
    </xf>
    <xf numFmtId="0" fontId="2" fillId="24" borderId="0" xfId="51" applyFont="1" applyFill="1" applyAlignment="1">
      <alignment vertical="center"/>
      <protection/>
    </xf>
    <xf numFmtId="0" fontId="11" fillId="24" borderId="10" xfId="51" applyFont="1" applyFill="1" applyBorder="1" applyAlignment="1">
      <alignment horizontal="center" vertical="center"/>
      <protection/>
    </xf>
    <xf numFmtId="0" fontId="11" fillId="26" borderId="10" xfId="51" applyFont="1" applyFill="1" applyBorder="1" applyAlignment="1">
      <alignment horizontal="center" vertical="center"/>
      <protection/>
    </xf>
    <xf numFmtId="0" fontId="11" fillId="0" borderId="10" xfId="51" applyFont="1" applyFill="1" applyBorder="1" applyAlignment="1">
      <alignment horizontal="center" vertical="center" wrapText="1"/>
      <protection/>
    </xf>
    <xf numFmtId="0" fontId="2" fillId="26" borderId="10" xfId="51" applyFont="1" applyFill="1" applyBorder="1" applyAlignment="1">
      <alignment vertical="center"/>
      <protection/>
    </xf>
    <xf numFmtId="0" fontId="2" fillId="24" borderId="10" xfId="51" applyFont="1" applyFill="1" applyBorder="1" applyAlignment="1">
      <alignment horizontal="center" vertical="center" wrapText="1"/>
      <protection/>
    </xf>
    <xf numFmtId="177" fontId="9" fillId="0" borderId="10" xfId="0" applyNumberFormat="1" applyFont="1" applyFill="1" applyBorder="1" applyAlignment="1" applyProtection="1">
      <alignment horizontal="center" vertical="center" wrapText="1"/>
      <protection/>
    </xf>
    <xf numFmtId="177" fontId="9" fillId="26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41" applyNumberFormat="1" applyFont="1" applyFill="1" applyBorder="1" applyAlignment="1">
      <alignment horizontal="center" vertical="center" wrapText="1"/>
      <protection/>
    </xf>
    <xf numFmtId="177" fontId="9" fillId="0" borderId="10" xfId="41" applyNumberFormat="1" applyFont="1" applyFill="1" applyBorder="1" applyAlignment="1">
      <alignment horizontal="center" vertical="center" wrapText="1"/>
      <protection/>
    </xf>
    <xf numFmtId="0" fontId="11" fillId="24" borderId="10" xfId="51" applyFont="1" applyFill="1" applyBorder="1" applyAlignment="1">
      <alignment vertical="center" wrapText="1"/>
      <protection/>
    </xf>
    <xf numFmtId="0" fontId="38" fillId="0" borderId="10" xfId="51" applyFont="1" applyFill="1" applyBorder="1" applyAlignment="1">
      <alignment horizontal="center" vertical="center" wrapText="1"/>
      <protection/>
    </xf>
    <xf numFmtId="178" fontId="11" fillId="24" borderId="10" xfId="0" applyNumberFormat="1" applyFont="1" applyFill="1" applyBorder="1" applyAlignment="1" applyProtection="1">
      <alignment horizontal="center" vertical="center" wrapText="1"/>
      <protection/>
    </xf>
    <xf numFmtId="178" fontId="11" fillId="26" borderId="10" xfId="0" applyNumberFormat="1" applyFont="1" applyFill="1" applyBorder="1" applyAlignment="1" applyProtection="1">
      <alignment horizontal="center" vertical="center" wrapText="1"/>
      <protection/>
    </xf>
    <xf numFmtId="0" fontId="2" fillId="26" borderId="10" xfId="51" applyFont="1" applyFill="1" applyBorder="1" applyAlignment="1">
      <alignment horizontal="center" vertical="center"/>
      <protection/>
    </xf>
    <xf numFmtId="178" fontId="11" fillId="24" borderId="10" xfId="51" applyNumberFormat="1" applyFont="1" applyFill="1" applyBorder="1" applyAlignment="1">
      <alignment horizontal="center" vertical="center"/>
      <protection/>
    </xf>
    <xf numFmtId="178" fontId="11" fillId="26" borderId="10" xfId="51" applyNumberFormat="1" applyFont="1" applyFill="1" applyBorder="1" applyAlignment="1">
      <alignment horizontal="center" vertical="center"/>
      <protection/>
    </xf>
    <xf numFmtId="178" fontId="11" fillId="24" borderId="10" xfId="51" applyNumberFormat="1" applyFont="1" applyFill="1" applyBorder="1" applyAlignment="1">
      <alignment horizontal="center" vertical="center" wrapText="1"/>
      <protection/>
    </xf>
    <xf numFmtId="177" fontId="9" fillId="25" borderId="10" xfId="0" applyNumberFormat="1" applyFont="1" applyFill="1" applyBorder="1" applyAlignment="1">
      <alignment horizontal="center" vertical="center" wrapText="1"/>
    </xf>
    <xf numFmtId="177" fontId="11" fillId="24" borderId="10" xfId="51" applyNumberFormat="1" applyFont="1" applyFill="1" applyBorder="1" applyAlignment="1">
      <alignment horizontal="center" vertical="center"/>
      <protection/>
    </xf>
    <xf numFmtId="177" fontId="11" fillId="24" borderId="10" xfId="51" applyNumberFormat="1" applyFont="1" applyFill="1" applyBorder="1" applyAlignment="1">
      <alignment horizontal="center" vertical="center" wrapText="1"/>
      <protection/>
    </xf>
    <xf numFmtId="177" fontId="11" fillId="0" borderId="14" xfId="51" applyNumberFormat="1" applyFont="1" applyFill="1" applyBorder="1" applyAlignment="1">
      <alignment horizontal="center" vertical="center" wrapText="1"/>
      <protection/>
    </xf>
    <xf numFmtId="0" fontId="11" fillId="0" borderId="10" xfId="51" applyFont="1" applyFill="1" applyBorder="1" applyAlignment="1">
      <alignment horizontal="center" vertical="center"/>
      <protection/>
    </xf>
    <xf numFmtId="178" fontId="11" fillId="0" borderId="10" xfId="51" applyNumberFormat="1" applyFont="1" applyFill="1" applyBorder="1" applyAlignment="1">
      <alignment horizontal="center" vertical="center" wrapText="1"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0" fontId="11" fillId="0" borderId="10" xfId="48" applyFont="1" applyFill="1" applyBorder="1" applyAlignment="1">
      <alignment horizontal="center" vertical="center" wrapText="1"/>
      <protection/>
    </xf>
    <xf numFmtId="177" fontId="9" fillId="0" borderId="10" xfId="48" applyNumberFormat="1" applyFont="1" applyFill="1" applyBorder="1" applyAlignment="1">
      <alignment horizontal="center" vertical="center" wrapText="1"/>
      <protection/>
    </xf>
    <xf numFmtId="177" fontId="11" fillId="0" borderId="10" xfId="62" applyNumberFormat="1" applyFont="1" applyFill="1" applyBorder="1" applyAlignment="1">
      <alignment horizontal="center" vertical="center" wrapText="1"/>
    </xf>
    <xf numFmtId="0" fontId="9" fillId="0" borderId="10" xfId="48" applyFont="1" applyFill="1" applyBorder="1" applyAlignment="1">
      <alignment horizontal="justify" vertical="center" wrapText="1"/>
      <protection/>
    </xf>
    <xf numFmtId="179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vertical="center" wrapText="1"/>
    </xf>
    <xf numFmtId="179" fontId="9" fillId="0" borderId="10" xfId="46" applyNumberFormat="1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vertical="center" wrapText="1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176" fontId="9" fillId="0" borderId="10" xfId="0" applyNumberFormat="1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1" fillId="0" borderId="10" xfId="45" applyFont="1" applyFill="1" applyBorder="1">
      <alignment vertical="center"/>
      <protection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0" xfId="43" applyNumberFormat="1" applyFont="1" applyBorder="1" applyAlignment="1">
      <alignment horizontal="center" vertical="center" wrapText="1"/>
      <protection/>
    </xf>
    <xf numFmtId="179" fontId="9" fillId="0" borderId="10" xfId="46" applyNumberFormat="1" applyFont="1" applyFill="1" applyBorder="1" applyAlignment="1">
      <alignment horizontal="center" vertical="center"/>
      <protection/>
    </xf>
    <xf numFmtId="176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7" fontId="9" fillId="0" borderId="10" xfId="48" applyNumberFormat="1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horizontal="justify" vertical="center" wrapText="1"/>
      <protection/>
    </xf>
    <xf numFmtId="177" fontId="2" fillId="0" borderId="10" xfId="48" applyNumberFormat="1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9" fillId="0" borderId="14" xfId="42" applyFont="1" applyFill="1" applyBorder="1" applyAlignment="1">
      <alignment vertical="center" wrapText="1"/>
      <protection/>
    </xf>
    <xf numFmtId="177" fontId="11" fillId="0" borderId="10" xfId="50" applyNumberFormat="1" applyFont="1" applyFill="1" applyBorder="1" applyAlignment="1">
      <alignment horizontal="center" vertical="center" wrapText="1"/>
      <protection/>
    </xf>
    <xf numFmtId="177" fontId="11" fillId="0" borderId="10" xfId="50" applyNumberFormat="1" applyFont="1" applyFill="1" applyBorder="1">
      <alignment/>
      <protection/>
    </xf>
    <xf numFmtId="0" fontId="11" fillId="0" borderId="10" xfId="50" applyFont="1" applyFill="1" applyBorder="1" applyAlignment="1">
      <alignment vertical="center" wrapText="1"/>
      <protection/>
    </xf>
    <xf numFmtId="177" fontId="3" fillId="0" borderId="0" xfId="50" applyNumberFormat="1" applyFont="1" applyFill="1" applyAlignment="1">
      <alignment horizontal="right" vertical="center"/>
      <protection/>
    </xf>
    <xf numFmtId="0" fontId="9" fillId="0" borderId="10" xfId="0" applyFont="1" applyFill="1" applyBorder="1" applyAlignment="1" applyProtection="1">
      <alignment vertical="center" wrapText="1"/>
      <protection locked="0"/>
    </xf>
    <xf numFmtId="177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47" applyNumberFormat="1" applyFont="1" applyFill="1" applyBorder="1" applyAlignment="1" applyProtection="1">
      <alignment vertical="center" wrapText="1"/>
      <protection/>
    </xf>
    <xf numFmtId="177" fontId="11" fillId="0" borderId="10" xfId="50" applyNumberFormat="1" applyFont="1" applyFill="1" applyBorder="1" applyAlignment="1">
      <alignment vertical="center" wrapText="1"/>
      <protection/>
    </xf>
    <xf numFmtId="177" fontId="11" fillId="0" borderId="0" xfId="50" applyNumberFormat="1" applyFont="1" applyFill="1" applyAlignment="1">
      <alignment vertical="center"/>
      <protection/>
    </xf>
    <xf numFmtId="0" fontId="9" fillId="0" borderId="10" xfId="0" applyFont="1" applyBorder="1" applyAlignment="1">
      <alignment wrapText="1"/>
    </xf>
    <xf numFmtId="0" fontId="9" fillId="0" borderId="10" xfId="48" applyFont="1" applyFill="1" applyBorder="1" applyAlignment="1">
      <alignment horizontal="center" vertical="center" wrapText="1"/>
      <protection/>
    </xf>
    <xf numFmtId="177" fontId="9" fillId="0" borderId="10" xfId="48" applyNumberFormat="1" applyFont="1" applyFill="1" applyBorder="1" applyAlignment="1">
      <alignment horizontal="center" vertical="center" wrapText="1"/>
      <protection/>
    </xf>
    <xf numFmtId="177" fontId="9" fillId="0" borderId="10" xfId="49" applyNumberFormat="1" applyFont="1" applyFill="1" applyBorder="1" applyAlignment="1">
      <alignment horizontal="center" vertical="center" wrapText="1"/>
      <protection/>
    </xf>
    <xf numFmtId="177" fontId="9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0" fontId="36" fillId="0" borderId="10" xfId="0" applyNumberFormat="1" applyFont="1" applyFill="1" applyBorder="1" applyAlignment="1">
      <alignment horizontal="center" vertical="center" wrapText="1"/>
    </xf>
    <xf numFmtId="0" fontId="11" fillId="0" borderId="10" xfId="48" applyFont="1" applyFill="1" applyBorder="1" applyAlignment="1">
      <alignment horizontal="center" vertical="center" wrapText="1"/>
      <protection/>
    </xf>
    <xf numFmtId="177" fontId="9" fillId="0" borderId="1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181" fontId="5" fillId="0" borderId="0" xfId="0" applyNumberFormat="1" applyFont="1" applyAlignment="1">
      <alignment horizontal="center" vertical="center"/>
    </xf>
    <xf numFmtId="181" fontId="36" fillId="0" borderId="10" xfId="0" applyNumberFormat="1" applyFont="1" applyBorder="1" applyAlignment="1">
      <alignment horizontal="center" vertical="center" wrapText="1"/>
    </xf>
    <xf numFmtId="177" fontId="11" fillId="24" borderId="10" xfId="51" applyNumberFormat="1" applyFont="1" applyFill="1" applyBorder="1" applyAlignment="1">
      <alignment vertical="center"/>
      <protection/>
    </xf>
    <xf numFmtId="3" fontId="9" fillId="0" borderId="11" xfId="0" applyNumberFormat="1" applyFont="1" applyFill="1" applyBorder="1" applyAlignment="1" applyProtection="1">
      <alignment vertical="center" wrapText="1"/>
      <protection/>
    </xf>
    <xf numFmtId="177" fontId="0" fillId="0" borderId="0" xfId="0" applyNumberFormat="1" applyFont="1" applyAlignment="1">
      <alignment/>
    </xf>
    <xf numFmtId="3" fontId="9" fillId="0" borderId="16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0" xfId="51" applyNumberFormat="1" applyFont="1" applyFill="1" applyBorder="1" applyAlignment="1">
      <alignment horizontal="center" vertical="center" wrapText="1"/>
      <protection/>
    </xf>
    <xf numFmtId="177" fontId="11" fillId="24" borderId="0" xfId="51" applyNumberFormat="1" applyFont="1" applyFill="1" applyAlignment="1">
      <alignment vertical="center"/>
      <protection/>
    </xf>
    <xf numFmtId="0" fontId="2" fillId="24" borderId="0" xfId="50" applyFont="1" applyFill="1" applyAlignment="1">
      <alignment vertical="center" wrapText="1"/>
      <protection/>
    </xf>
    <xf numFmtId="0" fontId="11" fillId="24" borderId="0" xfId="51" applyFont="1" applyFill="1" applyAlignment="1">
      <alignment vertical="center" wrapText="1"/>
      <protection/>
    </xf>
    <xf numFmtId="0" fontId="11" fillId="24" borderId="10" xfId="0" applyNumberFormat="1" applyFont="1" applyFill="1" applyBorder="1" applyAlignment="1" applyProtection="1">
      <alignment vertical="center" wrapText="1"/>
      <protection/>
    </xf>
    <xf numFmtId="0" fontId="2" fillId="24" borderId="10" xfId="51" applyFont="1" applyFill="1" applyBorder="1" applyAlignment="1">
      <alignment vertical="center" wrapText="1"/>
      <protection/>
    </xf>
    <xf numFmtId="0" fontId="10" fillId="24" borderId="0" xfId="51" applyFont="1" applyFill="1" applyAlignment="1">
      <alignment vertical="center" wrapText="1"/>
      <protection/>
    </xf>
    <xf numFmtId="3" fontId="2" fillId="24" borderId="10" xfId="51" applyNumberFormat="1" applyFont="1" applyFill="1" applyBorder="1" applyAlignment="1" applyProtection="1">
      <alignment vertical="center" wrapText="1"/>
      <protection/>
    </xf>
    <xf numFmtId="3" fontId="11" fillId="24" borderId="10" xfId="51" applyNumberFormat="1" applyFont="1" applyFill="1" applyBorder="1" applyAlignment="1" applyProtection="1">
      <alignment vertical="center" wrapText="1"/>
      <protection/>
    </xf>
    <xf numFmtId="177" fontId="10" fillId="24" borderId="0" xfId="51" applyNumberFormat="1" applyFont="1" applyFill="1" applyAlignment="1">
      <alignment vertical="center" wrapText="1"/>
      <protection/>
    </xf>
    <xf numFmtId="177" fontId="3" fillId="0" borderId="0" xfId="50" applyNumberFormat="1" applyFont="1" applyFill="1" applyAlignment="1">
      <alignment vertical="center"/>
      <protection/>
    </xf>
    <xf numFmtId="177" fontId="11" fillId="0" borderId="0" xfId="50" applyNumberFormat="1" applyFont="1" applyFill="1">
      <alignment/>
      <protection/>
    </xf>
    <xf numFmtId="179" fontId="5" fillId="0" borderId="0" xfId="0" applyNumberFormat="1" applyFont="1" applyAlignment="1">
      <alignment/>
    </xf>
    <xf numFmtId="179" fontId="9" fillId="0" borderId="0" xfId="0" applyNumberFormat="1" applyFont="1" applyAlignment="1">
      <alignment wrapText="1"/>
    </xf>
    <xf numFmtId="0" fontId="6" fillId="0" borderId="0" xfId="43" applyFont="1" applyAlignment="1">
      <alignment horizontal="center" vertical="center"/>
      <protection/>
    </xf>
    <xf numFmtId="176" fontId="2" fillId="0" borderId="10" xfId="51" applyNumberFormat="1" applyFont="1" applyFill="1" applyBorder="1" applyAlignment="1">
      <alignment horizontal="center" vertical="center" wrapText="1"/>
      <protection/>
    </xf>
    <xf numFmtId="0" fontId="6" fillId="0" borderId="0" xfId="50" applyFont="1" applyFill="1" applyAlignment="1">
      <alignment horizontal="center"/>
      <protection/>
    </xf>
    <xf numFmtId="179" fontId="2" fillId="0" borderId="0" xfId="50" applyNumberFormat="1" applyFont="1" applyFill="1" applyBorder="1" applyAlignment="1">
      <alignment horizontal="center" vertical="center"/>
      <protection/>
    </xf>
    <xf numFmtId="0" fontId="2" fillId="0" borderId="14" xfId="51" applyFont="1" applyFill="1" applyBorder="1" applyAlignment="1">
      <alignment horizontal="center" vertical="center"/>
      <protection/>
    </xf>
    <xf numFmtId="0" fontId="2" fillId="0" borderId="17" xfId="51" applyFont="1" applyFill="1" applyBorder="1" applyAlignment="1">
      <alignment horizontal="center" vertical="center"/>
      <protection/>
    </xf>
    <xf numFmtId="0" fontId="11" fillId="0" borderId="18" xfId="0" applyFont="1" applyFill="1" applyBorder="1" applyAlignment="1">
      <alignment horizontal="center" vertical="center"/>
    </xf>
    <xf numFmtId="0" fontId="2" fillId="0" borderId="10" xfId="5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0" fillId="24" borderId="10" xfId="51" applyFont="1" applyFill="1" applyBorder="1" applyAlignment="1">
      <alignment horizontal="center" vertical="center"/>
      <protection/>
    </xf>
    <xf numFmtId="0" fontId="11" fillId="25" borderId="10" xfId="51" applyFont="1" applyFill="1" applyBorder="1" applyAlignment="1">
      <alignment horizontal="center" vertical="center"/>
      <protection/>
    </xf>
    <xf numFmtId="0" fontId="6" fillId="24" borderId="0" xfId="51" applyFont="1" applyFill="1" applyAlignment="1">
      <alignment horizontal="center" vertical="center"/>
      <protection/>
    </xf>
    <xf numFmtId="0" fontId="33" fillId="24" borderId="0" xfId="0" applyFont="1" applyFill="1" applyAlignment="1">
      <alignment vertical="center"/>
    </xf>
    <xf numFmtId="176" fontId="2" fillId="24" borderId="15" xfId="51" applyNumberFormat="1" applyFont="1" applyFill="1" applyBorder="1" applyAlignment="1">
      <alignment horizontal="center" vertical="center"/>
      <protection/>
    </xf>
    <xf numFmtId="0" fontId="2" fillId="24" borderId="14" xfId="51" applyFont="1" applyFill="1" applyBorder="1" applyAlignment="1">
      <alignment horizontal="center" vertical="center"/>
      <protection/>
    </xf>
    <xf numFmtId="0" fontId="2" fillId="24" borderId="17" xfId="51" applyFont="1" applyFill="1" applyBorder="1" applyAlignment="1">
      <alignment horizontal="center" vertical="center"/>
      <protection/>
    </xf>
    <xf numFmtId="0" fontId="2" fillId="24" borderId="18" xfId="51" applyFont="1" applyFill="1" applyBorder="1" applyAlignment="1">
      <alignment horizontal="center" vertical="center"/>
      <protection/>
    </xf>
    <xf numFmtId="0" fontId="33" fillId="0" borderId="0" xfId="50" applyFont="1" applyFill="1" applyAlignment="1">
      <alignment horizontal="center"/>
      <protection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0704(第一稿）" xfId="42"/>
    <cellStyle name="常规_2014年全省地方政府债券情况表" xfId="43"/>
    <cellStyle name="常规_2015年预算表格（下发20150205）" xfId="44"/>
    <cellStyle name="常规_Sheet4" xfId="45"/>
    <cellStyle name="常规_国有资本经营预算表样" xfId="46"/>
    <cellStyle name="常规_录入表" xfId="47"/>
    <cellStyle name="常规_社保基金预算报人大建议表样" xfId="48"/>
    <cellStyle name="常规_社保基金预算报人大建议表样_40YS全市社保基金收入" xfId="49"/>
    <cellStyle name="常规_市本级" xfId="50"/>
    <cellStyle name="常规_元坝区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Zeros="0" workbookViewId="0" topLeftCell="A1">
      <selection activeCell="I9" sqref="I9"/>
    </sheetView>
  </sheetViews>
  <sheetFormatPr defaultColWidth="9.00390625" defaultRowHeight="14.25"/>
  <cols>
    <col min="1" max="4" width="19.50390625" style="1" customWidth="1"/>
    <col min="5" max="16384" width="9.00390625" style="1" customWidth="1"/>
  </cols>
  <sheetData>
    <row r="1" ht="16.5" customHeight="1">
      <c r="A1" s="2" t="s">
        <v>114</v>
      </c>
    </row>
    <row r="2" spans="1:4" ht="39.75" customHeight="1">
      <c r="A2" s="196" t="s">
        <v>207</v>
      </c>
      <c r="B2" s="196"/>
      <c r="C2" s="196"/>
      <c r="D2" s="196"/>
    </row>
    <row r="3" ht="36.75" customHeight="1">
      <c r="D3" s="58" t="s">
        <v>110</v>
      </c>
    </row>
    <row r="4" spans="1:4" s="89" customFormat="1" ht="51" customHeight="1">
      <c r="A4" s="56" t="s">
        <v>118</v>
      </c>
      <c r="B4" s="55" t="s">
        <v>69</v>
      </c>
      <c r="C4" s="55" t="s">
        <v>70</v>
      </c>
      <c r="D4" s="55" t="s">
        <v>71</v>
      </c>
    </row>
    <row r="5" spans="1:4" s="89" customFormat="1" ht="39.75" customHeight="1">
      <c r="A5" s="144" t="s">
        <v>203</v>
      </c>
      <c r="B5" s="145">
        <f>C5+D5</f>
        <v>313294</v>
      </c>
      <c r="C5" s="145">
        <f>C6+C11</f>
        <v>39194</v>
      </c>
      <c r="D5" s="145">
        <f>D6+D11</f>
        <v>274100</v>
      </c>
    </row>
    <row r="6" spans="1:4" s="89" customFormat="1" ht="39.75" customHeight="1">
      <c r="A6" s="144" t="s">
        <v>204</v>
      </c>
      <c r="B6" s="145">
        <f>C6+D6</f>
        <v>186884</v>
      </c>
      <c r="C6" s="146">
        <f>SUM(C7:C10)</f>
        <v>23084</v>
      </c>
      <c r="D6" s="145">
        <f>SUM(D7:D10)</f>
        <v>163800</v>
      </c>
    </row>
    <row r="7" spans="1:4" s="89" customFormat="1" ht="39.75" customHeight="1">
      <c r="A7" s="144" t="s">
        <v>205</v>
      </c>
      <c r="B7" s="145">
        <v>83327</v>
      </c>
      <c r="C7" s="146">
        <v>5527</v>
      </c>
      <c r="D7" s="145">
        <v>77800</v>
      </c>
    </row>
    <row r="8" spans="1:4" s="89" customFormat="1" ht="39.75" customHeight="1">
      <c r="A8" s="144" t="s">
        <v>75</v>
      </c>
      <c r="B8" s="145">
        <v>37527</v>
      </c>
      <c r="C8" s="146">
        <v>5527</v>
      </c>
      <c r="D8" s="145">
        <v>32000</v>
      </c>
    </row>
    <row r="9" spans="1:4" s="89" customFormat="1" ht="39.75" customHeight="1">
      <c r="A9" s="144" t="s">
        <v>76</v>
      </c>
      <c r="B9" s="145">
        <v>48784</v>
      </c>
      <c r="C9" s="146">
        <v>4784</v>
      </c>
      <c r="D9" s="145">
        <v>44000</v>
      </c>
    </row>
    <row r="10" spans="1:4" s="89" customFormat="1" ht="39.75" customHeight="1">
      <c r="A10" s="144" t="s">
        <v>77</v>
      </c>
      <c r="B10" s="145">
        <v>17246</v>
      </c>
      <c r="C10" s="145">
        <v>7246</v>
      </c>
      <c r="D10" s="145">
        <v>10000</v>
      </c>
    </row>
    <row r="11" spans="1:4" s="89" customFormat="1" ht="39.75" customHeight="1">
      <c r="A11" s="144" t="s">
        <v>206</v>
      </c>
      <c r="B11" s="145">
        <f>C11+D11</f>
        <v>126410</v>
      </c>
      <c r="C11" s="145">
        <f>SUM(C12:C15)</f>
        <v>16110</v>
      </c>
      <c r="D11" s="145">
        <f>SUM(D12:D15)</f>
        <v>110300</v>
      </c>
    </row>
    <row r="12" spans="1:4" s="89" customFormat="1" ht="39.75" customHeight="1">
      <c r="A12" s="144" t="s">
        <v>78</v>
      </c>
      <c r="B12" s="145">
        <v>27645</v>
      </c>
      <c r="C12" s="145">
        <v>3845</v>
      </c>
      <c r="D12" s="145">
        <v>23800</v>
      </c>
    </row>
    <row r="13" spans="1:4" s="89" customFormat="1" ht="39.75" customHeight="1">
      <c r="A13" s="144" t="s">
        <v>79</v>
      </c>
      <c r="B13" s="145">
        <v>32386</v>
      </c>
      <c r="C13" s="145">
        <v>2986</v>
      </c>
      <c r="D13" s="145">
        <v>29400</v>
      </c>
    </row>
    <row r="14" spans="1:4" s="89" customFormat="1" ht="39.75" customHeight="1">
      <c r="A14" s="144" t="s">
        <v>80</v>
      </c>
      <c r="B14" s="145">
        <v>21059</v>
      </c>
      <c r="C14" s="145">
        <v>1659</v>
      </c>
      <c r="D14" s="145">
        <v>19400</v>
      </c>
    </row>
    <row r="15" spans="1:4" s="89" customFormat="1" ht="39.75" customHeight="1">
      <c r="A15" s="144" t="s">
        <v>81</v>
      </c>
      <c r="B15" s="145">
        <v>45320</v>
      </c>
      <c r="C15" s="145">
        <v>7620</v>
      </c>
      <c r="D15" s="145">
        <v>37700</v>
      </c>
    </row>
    <row r="16" ht="30" customHeight="1"/>
  </sheetData>
  <sheetProtection/>
  <mergeCells count="1">
    <mergeCell ref="A2:D2"/>
  </mergeCells>
  <printOptions/>
  <pageMargins left="0.7480314960629921" right="0.49" top="0.984251968503937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showZeros="0" workbookViewId="0" topLeftCell="A1">
      <pane ySplit="5" topLeftCell="BM6" activePane="bottomLeft" state="frozen"/>
      <selection pane="topLeft" activeCell="G7" sqref="G7"/>
      <selection pane="bottomLeft" activeCell="A37" sqref="A37"/>
    </sheetView>
  </sheetViews>
  <sheetFormatPr defaultColWidth="9.00390625" defaultRowHeight="14.25"/>
  <cols>
    <col min="1" max="1" width="32.125" style="24" customWidth="1"/>
    <col min="2" max="2" width="8.125" style="25" customWidth="1"/>
    <col min="3" max="4" width="8.125" style="70" hidden="1" customWidth="1"/>
    <col min="5" max="5" width="8.125" style="25" customWidth="1"/>
    <col min="6" max="6" width="8.125" style="26" customWidth="1"/>
    <col min="7" max="7" width="28.625" style="24" customWidth="1"/>
    <col min="8" max="8" width="9.375" style="27" customWidth="1"/>
    <col min="9" max="9" width="9.375" style="28" customWidth="1"/>
    <col min="10" max="10" width="9.375" style="26" customWidth="1"/>
    <col min="11" max="11" width="9.625" style="29" customWidth="1"/>
    <col min="12" max="16384" width="9.00390625" style="29" customWidth="1"/>
  </cols>
  <sheetData>
    <row r="1" ht="11.25" customHeight="1">
      <c r="A1" s="30" t="s">
        <v>119</v>
      </c>
    </row>
    <row r="2" spans="1:10" s="22" customFormat="1" ht="20.25" customHeight="1">
      <c r="A2" s="198" t="s">
        <v>208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5.75" customHeight="1">
      <c r="A3" s="30"/>
      <c r="B3" s="31"/>
      <c r="C3" s="71"/>
      <c r="D3" s="71"/>
      <c r="E3" s="31"/>
      <c r="F3" s="32"/>
      <c r="G3" s="30"/>
      <c r="H3" s="199" t="s">
        <v>0</v>
      </c>
      <c r="I3" s="199"/>
      <c r="J3" s="199"/>
    </row>
    <row r="4" spans="1:11" s="23" customFormat="1" ht="32.25" customHeight="1">
      <c r="A4" s="200" t="s">
        <v>1</v>
      </c>
      <c r="B4" s="201"/>
      <c r="C4" s="201"/>
      <c r="D4" s="201"/>
      <c r="E4" s="201"/>
      <c r="F4" s="202"/>
      <c r="G4" s="203" t="s">
        <v>2</v>
      </c>
      <c r="H4" s="203"/>
      <c r="I4" s="203"/>
      <c r="J4" s="204"/>
      <c r="K4" s="197" t="s">
        <v>225</v>
      </c>
    </row>
    <row r="5" spans="1:11" ht="58.5" customHeight="1">
      <c r="A5" s="34" t="s">
        <v>3</v>
      </c>
      <c r="B5" s="16" t="s">
        <v>4</v>
      </c>
      <c r="C5" s="72" t="s">
        <v>216</v>
      </c>
      <c r="D5" s="72" t="s">
        <v>108</v>
      </c>
      <c r="E5" s="16" t="s">
        <v>5</v>
      </c>
      <c r="F5" s="35" t="s">
        <v>263</v>
      </c>
      <c r="G5" s="181" t="s">
        <v>6</v>
      </c>
      <c r="H5" s="5" t="s">
        <v>4</v>
      </c>
      <c r="I5" s="182" t="s">
        <v>5</v>
      </c>
      <c r="J5" s="35" t="s">
        <v>263</v>
      </c>
      <c r="K5" s="197"/>
    </row>
    <row r="6" spans="1:11" s="97" customFormat="1" ht="21.75" customHeight="1">
      <c r="A6" s="8" t="s">
        <v>7</v>
      </c>
      <c r="B6" s="156">
        <f>SUM(B7:B21)</f>
        <v>124151</v>
      </c>
      <c r="C6" s="94">
        <f>SUM(C7:C21)</f>
        <v>97227</v>
      </c>
      <c r="D6" s="94">
        <f>SUM(D7:D21)</f>
        <v>0</v>
      </c>
      <c r="E6" s="156">
        <f>SUM(E7:E21)</f>
        <v>114000</v>
      </c>
      <c r="F6" s="100">
        <f>E6-B6</f>
        <v>-10151</v>
      </c>
      <c r="G6" s="160" t="s">
        <v>139</v>
      </c>
      <c r="H6" s="156">
        <v>39762</v>
      </c>
      <c r="I6" s="156">
        <f>41127</f>
        <v>41127</v>
      </c>
      <c r="J6" s="100">
        <f>I6-H6</f>
        <v>1365</v>
      </c>
      <c r="K6" s="157"/>
    </row>
    <row r="7" spans="1:11" s="97" customFormat="1" ht="21" customHeight="1">
      <c r="A7" s="36" t="s">
        <v>8</v>
      </c>
      <c r="B7" s="93">
        <v>40105</v>
      </c>
      <c r="C7" s="94">
        <v>35435</v>
      </c>
      <c r="D7" s="94"/>
      <c r="E7" s="93">
        <v>38105</v>
      </c>
      <c r="F7" s="100">
        <f aca="true" t="shared" si="0" ref="F7:F43">E7-B7</f>
        <v>-2000</v>
      </c>
      <c r="G7" s="160" t="s">
        <v>249</v>
      </c>
      <c r="H7" s="156"/>
      <c r="I7" s="156"/>
      <c r="J7" s="100">
        <f aca="true" t="shared" si="1" ref="J7:J43">I7-H7</f>
        <v>0</v>
      </c>
      <c r="K7" s="157"/>
    </row>
    <row r="8" spans="1:11" s="97" customFormat="1" ht="19.5" customHeight="1">
      <c r="A8" s="36" t="s">
        <v>9</v>
      </c>
      <c r="B8" s="93"/>
      <c r="C8" s="94"/>
      <c r="D8" s="94"/>
      <c r="E8" s="93"/>
      <c r="F8" s="100">
        <f t="shared" si="0"/>
        <v>0</v>
      </c>
      <c r="G8" s="160" t="s">
        <v>10</v>
      </c>
      <c r="H8" s="156">
        <v>2462</v>
      </c>
      <c r="I8" s="156">
        <v>1029</v>
      </c>
      <c r="J8" s="100">
        <f t="shared" si="1"/>
        <v>-1433</v>
      </c>
      <c r="K8" s="163"/>
    </row>
    <row r="9" spans="1:11" s="97" customFormat="1" ht="21" customHeight="1">
      <c r="A9" s="36" t="s">
        <v>11</v>
      </c>
      <c r="B9" s="93">
        <v>12618</v>
      </c>
      <c r="C9" s="94">
        <v>8796</v>
      </c>
      <c r="D9" s="94"/>
      <c r="E9" s="93">
        <v>11175</v>
      </c>
      <c r="F9" s="100">
        <f t="shared" si="0"/>
        <v>-1443</v>
      </c>
      <c r="G9" s="160" t="s">
        <v>12</v>
      </c>
      <c r="H9" s="156">
        <v>33016</v>
      </c>
      <c r="I9" s="156">
        <v>42025</v>
      </c>
      <c r="J9" s="100">
        <f t="shared" si="1"/>
        <v>9009</v>
      </c>
      <c r="K9" s="157"/>
    </row>
    <row r="10" spans="1:11" s="97" customFormat="1" ht="21" customHeight="1">
      <c r="A10" s="36" t="s">
        <v>13</v>
      </c>
      <c r="B10" s="93">
        <v>5317</v>
      </c>
      <c r="C10" s="94">
        <f>2246+178</f>
        <v>2424</v>
      </c>
      <c r="D10" s="94"/>
      <c r="E10" s="93">
        <v>3968</v>
      </c>
      <c r="F10" s="100">
        <f t="shared" si="0"/>
        <v>-1349</v>
      </c>
      <c r="G10" s="160" t="s">
        <v>14</v>
      </c>
      <c r="H10" s="156">
        <v>47916</v>
      </c>
      <c r="I10" s="156">
        <v>56489</v>
      </c>
      <c r="J10" s="100">
        <f t="shared" si="1"/>
        <v>8573</v>
      </c>
      <c r="K10" s="157"/>
    </row>
    <row r="11" spans="1:11" s="97" customFormat="1" ht="21" customHeight="1">
      <c r="A11" s="36" t="s">
        <v>15</v>
      </c>
      <c r="B11" s="93">
        <v>998</v>
      </c>
      <c r="C11" s="94">
        <f>1064+6</f>
        <v>1070</v>
      </c>
      <c r="D11" s="94"/>
      <c r="E11" s="93">
        <v>1412</v>
      </c>
      <c r="F11" s="100">
        <f t="shared" si="0"/>
        <v>414</v>
      </c>
      <c r="G11" s="160" t="s">
        <v>16</v>
      </c>
      <c r="H11" s="156">
        <v>2958</v>
      </c>
      <c r="I11" s="156">
        <v>3707</v>
      </c>
      <c r="J11" s="100">
        <f t="shared" si="1"/>
        <v>749</v>
      </c>
      <c r="K11" s="157"/>
    </row>
    <row r="12" spans="1:11" s="97" customFormat="1" ht="21" customHeight="1">
      <c r="A12" s="36" t="s">
        <v>17</v>
      </c>
      <c r="B12" s="93">
        <v>11718</v>
      </c>
      <c r="C12" s="94">
        <v>9754</v>
      </c>
      <c r="D12" s="94"/>
      <c r="E12" s="93">
        <v>11718</v>
      </c>
      <c r="F12" s="100">
        <f t="shared" si="0"/>
        <v>0</v>
      </c>
      <c r="G12" s="160" t="s">
        <v>18</v>
      </c>
      <c r="H12" s="156">
        <v>9356</v>
      </c>
      <c r="I12" s="156">
        <v>10943</v>
      </c>
      <c r="J12" s="100">
        <f t="shared" si="1"/>
        <v>1587</v>
      </c>
      <c r="K12" s="157"/>
    </row>
    <row r="13" spans="1:11" s="97" customFormat="1" ht="21" customHeight="1">
      <c r="A13" s="36" t="s">
        <v>19</v>
      </c>
      <c r="B13" s="93">
        <v>4951</v>
      </c>
      <c r="C13" s="94">
        <v>4059</v>
      </c>
      <c r="D13" s="94"/>
      <c r="E13" s="93">
        <v>4951</v>
      </c>
      <c r="F13" s="100">
        <f t="shared" si="0"/>
        <v>0</v>
      </c>
      <c r="G13" s="160" t="s">
        <v>140</v>
      </c>
      <c r="H13" s="156">
        <v>41806</v>
      </c>
      <c r="I13" s="156">
        <v>52007</v>
      </c>
      <c r="J13" s="100">
        <f t="shared" si="1"/>
        <v>10201</v>
      </c>
      <c r="K13" s="157"/>
    </row>
    <row r="14" spans="1:11" s="97" customFormat="1" ht="21" customHeight="1">
      <c r="A14" s="36" t="s">
        <v>20</v>
      </c>
      <c r="B14" s="93">
        <v>2745</v>
      </c>
      <c r="C14" s="94">
        <v>2131</v>
      </c>
      <c r="D14" s="94"/>
      <c r="E14" s="93">
        <v>2745</v>
      </c>
      <c r="F14" s="100">
        <f t="shared" si="0"/>
        <v>0</v>
      </c>
      <c r="G14" s="160" t="s">
        <v>218</v>
      </c>
      <c r="H14" s="156">
        <v>28917</v>
      </c>
      <c r="I14" s="156">
        <v>154024</v>
      </c>
      <c r="J14" s="100">
        <f t="shared" si="1"/>
        <v>125107</v>
      </c>
      <c r="K14" s="157"/>
    </row>
    <row r="15" spans="1:11" s="97" customFormat="1" ht="21" customHeight="1">
      <c r="A15" s="36" t="s">
        <v>21</v>
      </c>
      <c r="B15" s="93">
        <v>3747</v>
      </c>
      <c r="C15" s="94">
        <v>2849</v>
      </c>
      <c r="D15" s="94"/>
      <c r="E15" s="93">
        <v>3747</v>
      </c>
      <c r="F15" s="100">
        <f t="shared" si="0"/>
        <v>0</v>
      </c>
      <c r="G15" s="160" t="s">
        <v>22</v>
      </c>
      <c r="H15" s="156">
        <v>4192</v>
      </c>
      <c r="I15" s="156">
        <v>11410</v>
      </c>
      <c r="J15" s="100">
        <f t="shared" si="1"/>
        <v>7218</v>
      </c>
      <c r="K15" s="163"/>
    </row>
    <row r="16" spans="1:11" s="97" customFormat="1" ht="20.25" customHeight="1">
      <c r="A16" s="36" t="s">
        <v>23</v>
      </c>
      <c r="B16" s="93">
        <v>10260</v>
      </c>
      <c r="C16" s="94">
        <f>7792+939</f>
        <v>8731</v>
      </c>
      <c r="D16" s="94"/>
      <c r="E16" s="93">
        <v>9260</v>
      </c>
      <c r="F16" s="100">
        <f t="shared" si="0"/>
        <v>-1000</v>
      </c>
      <c r="G16" s="160" t="s">
        <v>24</v>
      </c>
      <c r="H16" s="156">
        <v>10599</v>
      </c>
      <c r="I16" s="156">
        <f>14677+5728</f>
        <v>20405</v>
      </c>
      <c r="J16" s="100">
        <f t="shared" si="1"/>
        <v>9806</v>
      </c>
      <c r="K16" s="157"/>
    </row>
    <row r="17" spans="1:11" s="97" customFormat="1" ht="21" customHeight="1">
      <c r="A17" s="36" t="s">
        <v>25</v>
      </c>
      <c r="B17" s="93">
        <v>2973</v>
      </c>
      <c r="C17" s="94">
        <f>2772+257</f>
        <v>3029</v>
      </c>
      <c r="D17" s="94"/>
      <c r="E17" s="93">
        <v>3329</v>
      </c>
      <c r="F17" s="100">
        <f t="shared" si="0"/>
        <v>356</v>
      </c>
      <c r="G17" s="160" t="s">
        <v>26</v>
      </c>
      <c r="H17" s="156">
        <v>31404</v>
      </c>
      <c r="I17" s="156">
        <f>37217+5350-3042-218+3000</f>
        <v>42307</v>
      </c>
      <c r="J17" s="100">
        <f t="shared" si="1"/>
        <v>10903</v>
      </c>
      <c r="K17" s="157"/>
    </row>
    <row r="18" spans="1:11" s="97" customFormat="1" ht="21" customHeight="1">
      <c r="A18" s="36" t="s">
        <v>27</v>
      </c>
      <c r="B18" s="93">
        <v>5681</v>
      </c>
      <c r="C18" s="94">
        <f>3474</f>
        <v>3474</v>
      </c>
      <c r="D18" s="94"/>
      <c r="E18" s="93">
        <v>6218</v>
      </c>
      <c r="F18" s="100">
        <f t="shared" si="0"/>
        <v>537</v>
      </c>
      <c r="G18" s="160" t="s">
        <v>141</v>
      </c>
      <c r="H18" s="156">
        <v>16785</v>
      </c>
      <c r="I18" s="156">
        <v>59830</v>
      </c>
      <c r="J18" s="100">
        <f t="shared" si="1"/>
        <v>43045</v>
      </c>
      <c r="K18" s="157"/>
    </row>
    <row r="19" spans="1:11" s="97" customFormat="1" ht="21" customHeight="1">
      <c r="A19" s="36" t="s">
        <v>28</v>
      </c>
      <c r="B19" s="93">
        <v>22652</v>
      </c>
      <c r="C19" s="94">
        <v>15153</v>
      </c>
      <c r="D19" s="94"/>
      <c r="E19" s="93">
        <v>16986</v>
      </c>
      <c r="F19" s="100">
        <f t="shared" si="0"/>
        <v>-5666</v>
      </c>
      <c r="G19" s="161" t="s">
        <v>142</v>
      </c>
      <c r="H19" s="156">
        <v>3879</v>
      </c>
      <c r="I19" s="156">
        <v>8629</v>
      </c>
      <c r="J19" s="100">
        <f t="shared" si="1"/>
        <v>4750</v>
      </c>
      <c r="K19" s="157"/>
    </row>
    <row r="20" spans="1:11" s="97" customFormat="1" ht="21" customHeight="1">
      <c r="A20" s="36" t="s">
        <v>143</v>
      </c>
      <c r="B20" s="93">
        <v>386</v>
      </c>
      <c r="C20" s="94">
        <f>353+16</f>
        <v>369</v>
      </c>
      <c r="D20" s="94"/>
      <c r="E20" s="93">
        <v>386</v>
      </c>
      <c r="F20" s="100">
        <f t="shared" si="0"/>
        <v>0</v>
      </c>
      <c r="G20" s="161" t="s">
        <v>29</v>
      </c>
      <c r="H20" s="156">
        <v>936</v>
      </c>
      <c r="I20" s="156">
        <v>1056</v>
      </c>
      <c r="J20" s="100">
        <f t="shared" si="1"/>
        <v>120</v>
      </c>
      <c r="K20" s="157"/>
    </row>
    <row r="21" spans="1:11" s="97" customFormat="1" ht="21" customHeight="1">
      <c r="A21" s="155" t="s">
        <v>217</v>
      </c>
      <c r="B21" s="93"/>
      <c r="C21" s="94">
        <f>-47</f>
        <v>-47</v>
      </c>
      <c r="D21" s="94"/>
      <c r="E21" s="93"/>
      <c r="F21" s="100">
        <f t="shared" si="0"/>
        <v>0</v>
      </c>
      <c r="G21" s="161" t="s">
        <v>31</v>
      </c>
      <c r="H21" s="156">
        <v>543</v>
      </c>
      <c r="I21" s="156">
        <v>543</v>
      </c>
      <c r="J21" s="100">
        <f t="shared" si="1"/>
        <v>0</v>
      </c>
      <c r="K21" s="157"/>
    </row>
    <row r="22" spans="1:11" s="97" customFormat="1" ht="21" customHeight="1">
      <c r="A22" s="37" t="s">
        <v>30</v>
      </c>
      <c r="B22" s="93">
        <f>SUM(B23:B30)</f>
        <v>76095</v>
      </c>
      <c r="C22" s="94">
        <f>SUM(C23:C30)</f>
        <v>75992</v>
      </c>
      <c r="D22" s="94">
        <f>SUM(D23:D30)</f>
        <v>0</v>
      </c>
      <c r="E22" s="93">
        <f>SUM(E23:E30)</f>
        <v>86246</v>
      </c>
      <c r="F22" s="100">
        <f t="shared" si="0"/>
        <v>10151</v>
      </c>
      <c r="G22" s="161" t="s">
        <v>32</v>
      </c>
      <c r="H22" s="156"/>
      <c r="I22" s="156"/>
      <c r="J22" s="100">
        <f t="shared" si="1"/>
        <v>0</v>
      </c>
      <c r="K22" s="157"/>
    </row>
    <row r="23" spans="1:11" s="97" customFormat="1" ht="21" customHeight="1">
      <c r="A23" s="36" t="s">
        <v>82</v>
      </c>
      <c r="B23" s="93">
        <v>16371</v>
      </c>
      <c r="C23" s="94">
        <v>14005</v>
      </c>
      <c r="D23" s="94"/>
      <c r="E23" s="93">
        <v>15371</v>
      </c>
      <c r="F23" s="100">
        <f t="shared" si="0"/>
        <v>-1000</v>
      </c>
      <c r="G23" s="161" t="s">
        <v>219</v>
      </c>
      <c r="H23" s="156">
        <v>2976</v>
      </c>
      <c r="I23" s="156">
        <v>3100</v>
      </c>
      <c r="J23" s="100">
        <f t="shared" si="1"/>
        <v>124</v>
      </c>
      <c r="K23" s="157"/>
    </row>
    <row r="24" spans="1:11" s="97" customFormat="1" ht="21" customHeight="1">
      <c r="A24" s="36" t="s">
        <v>83</v>
      </c>
      <c r="B24" s="93">
        <v>32177</v>
      </c>
      <c r="C24" s="94">
        <v>26201</v>
      </c>
      <c r="D24" s="94"/>
      <c r="E24" s="93">
        <v>28177</v>
      </c>
      <c r="F24" s="100">
        <f t="shared" si="0"/>
        <v>-4000</v>
      </c>
      <c r="G24" s="161" t="s">
        <v>33</v>
      </c>
      <c r="H24" s="156">
        <v>10424</v>
      </c>
      <c r="I24" s="156">
        <v>18708</v>
      </c>
      <c r="J24" s="100">
        <f t="shared" si="1"/>
        <v>8284</v>
      </c>
      <c r="K24" s="157"/>
    </row>
    <row r="25" spans="1:11" s="97" customFormat="1" ht="21" customHeight="1">
      <c r="A25" s="36" t="s">
        <v>84</v>
      </c>
      <c r="B25" s="93">
        <v>8743</v>
      </c>
      <c r="C25" s="94">
        <v>26886</v>
      </c>
      <c r="D25" s="94"/>
      <c r="E25" s="93">
        <v>28022</v>
      </c>
      <c r="F25" s="100">
        <f t="shared" si="0"/>
        <v>19279</v>
      </c>
      <c r="G25" s="161" t="s">
        <v>34</v>
      </c>
      <c r="H25" s="156">
        <v>1274</v>
      </c>
      <c r="I25" s="156">
        <v>1304</v>
      </c>
      <c r="J25" s="100">
        <f t="shared" si="1"/>
        <v>30</v>
      </c>
      <c r="K25" s="157"/>
    </row>
    <row r="26" spans="1:11" s="97" customFormat="1" ht="21" customHeight="1">
      <c r="A26" s="36" t="s">
        <v>85</v>
      </c>
      <c r="B26" s="93"/>
      <c r="C26" s="94"/>
      <c r="D26" s="94"/>
      <c r="E26" s="93"/>
      <c r="F26" s="100">
        <f t="shared" si="0"/>
        <v>0</v>
      </c>
      <c r="G26" s="158" t="s">
        <v>220</v>
      </c>
      <c r="H26" s="154">
        <v>3759</v>
      </c>
      <c r="I26" s="154">
        <v>4166</v>
      </c>
      <c r="J26" s="100">
        <f t="shared" si="1"/>
        <v>407</v>
      </c>
      <c r="K26" s="157"/>
    </row>
    <row r="27" spans="1:11" s="97" customFormat="1" ht="25.5" customHeight="1">
      <c r="A27" s="38" t="s">
        <v>86</v>
      </c>
      <c r="B27" s="93">
        <v>12139</v>
      </c>
      <c r="C27" s="94">
        <v>5233</v>
      </c>
      <c r="D27" s="94"/>
      <c r="E27" s="93">
        <v>10651</v>
      </c>
      <c r="F27" s="100">
        <f t="shared" si="0"/>
        <v>-1488</v>
      </c>
      <c r="G27" s="161" t="s">
        <v>221</v>
      </c>
      <c r="H27" s="156">
        <v>3500</v>
      </c>
      <c r="I27" s="156">
        <v>3500</v>
      </c>
      <c r="J27" s="100">
        <f t="shared" si="1"/>
        <v>0</v>
      </c>
      <c r="K27" s="157"/>
    </row>
    <row r="28" spans="1:11" s="97" customFormat="1" ht="25.5" customHeight="1">
      <c r="A28" s="38" t="s">
        <v>144</v>
      </c>
      <c r="B28" s="93"/>
      <c r="C28" s="94">
        <v>2</v>
      </c>
      <c r="D28" s="94"/>
      <c r="E28" s="93"/>
      <c r="F28" s="100">
        <f t="shared" si="0"/>
        <v>0</v>
      </c>
      <c r="G28" s="59" t="s">
        <v>222</v>
      </c>
      <c r="H28" s="156">
        <v>100</v>
      </c>
      <c r="I28" s="156">
        <v>669</v>
      </c>
      <c r="J28" s="100">
        <f t="shared" si="1"/>
        <v>569</v>
      </c>
      <c r="K28" s="157"/>
    </row>
    <row r="29" spans="1:11" s="97" customFormat="1" ht="21" customHeight="1">
      <c r="A29" s="36" t="s">
        <v>145</v>
      </c>
      <c r="B29" s="93">
        <v>6665</v>
      </c>
      <c r="C29" s="94">
        <v>3661</v>
      </c>
      <c r="D29" s="94"/>
      <c r="E29" s="93">
        <v>4021</v>
      </c>
      <c r="F29" s="100">
        <f t="shared" si="0"/>
        <v>-2644</v>
      </c>
      <c r="G29" s="161" t="s">
        <v>223</v>
      </c>
      <c r="H29" s="154">
        <v>27821</v>
      </c>
      <c r="I29" s="156">
        <v>19517</v>
      </c>
      <c r="J29" s="100">
        <f t="shared" si="1"/>
        <v>-8304</v>
      </c>
      <c r="K29" s="157"/>
    </row>
    <row r="30" spans="1:11" s="97" customFormat="1" ht="21" customHeight="1">
      <c r="A30" s="36" t="s">
        <v>146</v>
      </c>
      <c r="B30" s="80"/>
      <c r="C30" s="98">
        <v>4</v>
      </c>
      <c r="D30" s="94"/>
      <c r="E30" s="95">
        <v>4</v>
      </c>
      <c r="F30" s="100">
        <f t="shared" si="0"/>
        <v>4</v>
      </c>
      <c r="G30" s="162" t="s">
        <v>224</v>
      </c>
      <c r="H30" s="156">
        <v>83</v>
      </c>
      <c r="I30" s="156">
        <v>72</v>
      </c>
      <c r="J30" s="100">
        <f t="shared" si="1"/>
        <v>-11</v>
      </c>
      <c r="K30" s="157"/>
    </row>
    <row r="31" spans="1:11" s="97" customFormat="1" ht="21" customHeight="1">
      <c r="A31" s="36"/>
      <c r="B31" s="80"/>
      <c r="C31" s="98"/>
      <c r="D31" s="98"/>
      <c r="E31" s="95"/>
      <c r="F31" s="100">
        <f t="shared" si="0"/>
        <v>0</v>
      </c>
      <c r="G31" s="49"/>
      <c r="H31" s="154"/>
      <c r="I31" s="154"/>
      <c r="J31" s="100">
        <f t="shared" si="1"/>
        <v>0</v>
      </c>
      <c r="K31" s="157"/>
    </row>
    <row r="32" spans="1:11" s="97" customFormat="1" ht="21" customHeight="1">
      <c r="A32" s="36"/>
      <c r="B32" s="80"/>
      <c r="C32" s="98"/>
      <c r="D32" s="98"/>
      <c r="E32" s="95"/>
      <c r="F32" s="100">
        <f t="shared" si="0"/>
        <v>0</v>
      </c>
      <c r="G32" s="39"/>
      <c r="H32" s="95"/>
      <c r="I32" s="95"/>
      <c r="J32" s="100">
        <f t="shared" si="1"/>
        <v>0</v>
      </c>
      <c r="K32" s="157"/>
    </row>
    <row r="33" spans="1:13" s="97" customFormat="1" ht="21" customHeight="1">
      <c r="A33" s="40" t="s">
        <v>35</v>
      </c>
      <c r="B33" s="80">
        <f>B6+B22</f>
        <v>200246</v>
      </c>
      <c r="C33" s="98">
        <f>C6+C22</f>
        <v>173219</v>
      </c>
      <c r="D33" s="98">
        <f>D6+D22</f>
        <v>0</v>
      </c>
      <c r="E33" s="80">
        <f>E6+E22</f>
        <v>200246</v>
      </c>
      <c r="F33" s="100">
        <f t="shared" si="0"/>
        <v>0</v>
      </c>
      <c r="G33" s="41" t="s">
        <v>36</v>
      </c>
      <c r="H33" s="95">
        <f>SUM(H6:H30)</f>
        <v>324468</v>
      </c>
      <c r="I33" s="95">
        <f>SUM(I6:I30)</f>
        <v>556567</v>
      </c>
      <c r="J33" s="100">
        <f t="shared" si="1"/>
        <v>232099</v>
      </c>
      <c r="K33" s="157"/>
      <c r="M33" s="193"/>
    </row>
    <row r="34" spans="1:13" s="97" customFormat="1" ht="21" customHeight="1">
      <c r="A34" s="42" t="s">
        <v>37</v>
      </c>
      <c r="B34" s="81">
        <f>SUM(B35:B37)</f>
        <v>353126</v>
      </c>
      <c r="C34" s="99"/>
      <c r="D34" s="99"/>
      <c r="E34" s="80">
        <f>SUM(E35:E37)</f>
        <v>818942</v>
      </c>
      <c r="F34" s="100">
        <f t="shared" si="0"/>
        <v>465816</v>
      </c>
      <c r="G34" s="43" t="s">
        <v>38</v>
      </c>
      <c r="H34" s="100">
        <f>SUM(H35:H36)</f>
        <v>257739</v>
      </c>
      <c r="I34" s="100">
        <f>SUM(I35:I36)</f>
        <v>521696</v>
      </c>
      <c r="J34" s="100">
        <f t="shared" si="1"/>
        <v>263957</v>
      </c>
      <c r="K34" s="49"/>
      <c r="M34" s="193"/>
    </row>
    <row r="35" spans="1:11" s="97" customFormat="1" ht="21" customHeight="1">
      <c r="A35" s="44" t="s">
        <v>39</v>
      </c>
      <c r="B35" s="81">
        <v>36720</v>
      </c>
      <c r="C35" s="99"/>
      <c r="D35" s="99"/>
      <c r="E35" s="95">
        <v>36720</v>
      </c>
      <c r="F35" s="100">
        <f t="shared" si="0"/>
        <v>0</v>
      </c>
      <c r="G35" s="45" t="s">
        <v>40</v>
      </c>
      <c r="H35" s="101">
        <v>18160</v>
      </c>
      <c r="I35" s="95">
        <v>18160</v>
      </c>
      <c r="J35" s="100">
        <f t="shared" si="1"/>
        <v>0</v>
      </c>
      <c r="K35" s="49"/>
    </row>
    <row r="36" spans="1:11" s="97" customFormat="1" ht="21" customHeight="1">
      <c r="A36" s="44" t="s">
        <v>41</v>
      </c>
      <c r="B36" s="81">
        <v>291698</v>
      </c>
      <c r="C36" s="99"/>
      <c r="D36" s="99"/>
      <c r="E36" s="95">
        <v>570667</v>
      </c>
      <c r="F36" s="100">
        <f t="shared" si="0"/>
        <v>278969</v>
      </c>
      <c r="G36" s="45" t="s">
        <v>42</v>
      </c>
      <c r="H36" s="101">
        <v>239579</v>
      </c>
      <c r="I36" s="95">
        <f>500236+3300</f>
        <v>503536</v>
      </c>
      <c r="J36" s="100">
        <f t="shared" si="1"/>
        <v>263957</v>
      </c>
      <c r="K36" s="49"/>
    </row>
    <row r="37" spans="1:11" s="97" customFormat="1" ht="21" customHeight="1">
      <c r="A37" s="46" t="s">
        <v>43</v>
      </c>
      <c r="B37" s="80">
        <v>24708</v>
      </c>
      <c r="C37" s="98"/>
      <c r="D37" s="98"/>
      <c r="E37" s="95">
        <v>211555</v>
      </c>
      <c r="F37" s="100">
        <f t="shared" si="0"/>
        <v>186847</v>
      </c>
      <c r="G37" s="48" t="s">
        <v>46</v>
      </c>
      <c r="H37" s="100">
        <f>SUM(I37:I37)</f>
        <v>0</v>
      </c>
      <c r="I37" s="95"/>
      <c r="J37" s="100">
        <f t="shared" si="1"/>
        <v>0</v>
      </c>
      <c r="K37" s="49"/>
    </row>
    <row r="38" spans="1:11" s="97" customFormat="1" ht="21" customHeight="1">
      <c r="A38" s="47" t="s">
        <v>45</v>
      </c>
      <c r="B38" s="81">
        <v>804</v>
      </c>
      <c r="C38" s="99"/>
      <c r="D38" s="99"/>
      <c r="E38" s="95">
        <v>1367</v>
      </c>
      <c r="F38" s="100">
        <f t="shared" si="0"/>
        <v>563</v>
      </c>
      <c r="G38" s="60" t="s">
        <v>48</v>
      </c>
      <c r="H38" s="100"/>
      <c r="I38" s="96">
        <v>17557</v>
      </c>
      <c r="J38" s="100">
        <f t="shared" si="1"/>
        <v>17557</v>
      </c>
      <c r="K38" s="49"/>
    </row>
    <row r="39" spans="1:11" s="97" customFormat="1" ht="32.25" customHeight="1">
      <c r="A39" s="47" t="s">
        <v>47</v>
      </c>
      <c r="B39" s="81"/>
      <c r="C39" s="99"/>
      <c r="D39" s="99"/>
      <c r="E39" s="95">
        <v>4562</v>
      </c>
      <c r="F39" s="100">
        <f t="shared" si="0"/>
        <v>4562</v>
      </c>
      <c r="G39" s="60" t="s">
        <v>242</v>
      </c>
      <c r="H39" s="100">
        <v>20000</v>
      </c>
      <c r="I39" s="96">
        <v>60300</v>
      </c>
      <c r="J39" s="100">
        <f t="shared" si="1"/>
        <v>40300</v>
      </c>
      <c r="K39" s="158" t="s">
        <v>226</v>
      </c>
    </row>
    <row r="40" spans="1:11" s="97" customFormat="1" ht="27" customHeight="1">
      <c r="A40" s="47" t="s">
        <v>227</v>
      </c>
      <c r="B40" s="81"/>
      <c r="C40" s="99"/>
      <c r="D40" s="99"/>
      <c r="E40" s="95">
        <v>3300</v>
      </c>
      <c r="F40" s="100">
        <f t="shared" si="0"/>
        <v>3300</v>
      </c>
      <c r="G40" s="60"/>
      <c r="H40" s="100"/>
      <c r="I40" s="96"/>
      <c r="J40" s="100">
        <f t="shared" si="1"/>
        <v>0</v>
      </c>
      <c r="K40" s="158" t="s">
        <v>228</v>
      </c>
    </row>
    <row r="41" spans="1:11" s="97" customFormat="1" ht="69" customHeight="1">
      <c r="A41" s="47" t="s">
        <v>241</v>
      </c>
      <c r="B41" s="81">
        <v>48031</v>
      </c>
      <c r="C41" s="99"/>
      <c r="D41" s="99"/>
      <c r="E41" s="95">
        <f>19517+72+19000+275+5350+5.145+99.926</f>
        <v>44319.070999999996</v>
      </c>
      <c r="F41" s="100">
        <f t="shared" si="0"/>
        <v>-3711.9290000000037</v>
      </c>
      <c r="G41" s="49"/>
      <c r="H41" s="49"/>
      <c r="I41" s="49"/>
      <c r="J41" s="100">
        <f t="shared" si="1"/>
        <v>0</v>
      </c>
      <c r="K41" s="158" t="s">
        <v>248</v>
      </c>
    </row>
    <row r="42" spans="1:11" s="97" customFormat="1" ht="21" customHeight="1">
      <c r="A42" s="47" t="s">
        <v>50</v>
      </c>
      <c r="B42" s="81"/>
      <c r="C42" s="99"/>
      <c r="D42" s="99"/>
      <c r="E42" s="95">
        <f>23084+60300</f>
        <v>83384</v>
      </c>
      <c r="F42" s="100">
        <f t="shared" si="0"/>
        <v>83384</v>
      </c>
      <c r="G42" s="49"/>
      <c r="H42" s="49"/>
      <c r="I42" s="49"/>
      <c r="J42" s="100">
        <f t="shared" si="1"/>
        <v>0</v>
      </c>
      <c r="K42" s="49"/>
    </row>
    <row r="43" spans="1:11" s="97" customFormat="1" ht="21" customHeight="1">
      <c r="A43" s="33" t="s">
        <v>51</v>
      </c>
      <c r="B43" s="80">
        <f>SUM(B34,B38:B42,B33)</f>
        <v>602207</v>
      </c>
      <c r="C43" s="98"/>
      <c r="D43" s="98"/>
      <c r="E43" s="80">
        <f>SUM(E34,E38:E42,E33)</f>
        <v>1156120.071</v>
      </c>
      <c r="F43" s="100">
        <f t="shared" si="0"/>
        <v>553913.071</v>
      </c>
      <c r="G43" s="50" t="s">
        <v>52</v>
      </c>
      <c r="H43" s="100">
        <f>SUM(H33:H34,H37:H41)</f>
        <v>602207</v>
      </c>
      <c r="I43" s="100">
        <f>SUM(I33:I34,I37:I41)</f>
        <v>1156120</v>
      </c>
      <c r="J43" s="100">
        <f t="shared" si="1"/>
        <v>553913</v>
      </c>
      <c r="K43" s="49"/>
    </row>
    <row r="44" spans="1:10" s="97" customFormat="1" ht="12.75">
      <c r="A44" s="102"/>
      <c r="B44" s="103"/>
      <c r="C44" s="104"/>
      <c r="D44" s="104"/>
      <c r="E44" s="103"/>
      <c r="F44" s="105"/>
      <c r="G44" s="102"/>
      <c r="H44" s="106"/>
      <c r="I44" s="107"/>
      <c r="J44" s="105"/>
    </row>
    <row r="45" spans="1:10" s="97" customFormat="1" ht="12.75">
      <c r="A45" s="102"/>
      <c r="B45" s="103"/>
      <c r="C45" s="104"/>
      <c r="D45" s="104"/>
      <c r="E45" s="107"/>
      <c r="F45" s="105"/>
      <c r="G45" s="164"/>
      <c r="H45" s="106"/>
      <c r="I45" s="107"/>
      <c r="J45" s="105"/>
    </row>
    <row r="46" spans="2:7" ht="15">
      <c r="B46" s="28"/>
      <c r="E46" s="28"/>
      <c r="G46" s="192"/>
    </row>
    <row r="47" ht="15">
      <c r="E47" s="28"/>
    </row>
    <row r="48" spans="2:5" ht="15">
      <c r="B48" s="28"/>
      <c r="E48" s="28"/>
    </row>
    <row r="49" ht="15">
      <c r="E49" s="159"/>
    </row>
  </sheetData>
  <mergeCells count="5">
    <mergeCell ref="K4:K5"/>
    <mergeCell ref="A2:J2"/>
    <mergeCell ref="H3:J3"/>
    <mergeCell ref="A4:F4"/>
    <mergeCell ref="G4:J4"/>
  </mergeCells>
  <printOptions/>
  <pageMargins left="0.42" right="0.26" top="1" bottom="0.6" header="0.5" footer="0.16"/>
  <pageSetup firstPageNumber="2" useFirstPageNumber="1" horizontalDpi="600" verticalDpi="600" orientation="portrait" paperSize="9" scale="73" r:id="rId3"/>
  <headerFooter alignWithMargins="0">
    <oddFooter>&amp;C第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showZeros="0" tabSelected="1" workbookViewId="0" topLeftCell="A37">
      <selection activeCell="E47" sqref="E47"/>
    </sheetView>
  </sheetViews>
  <sheetFormatPr defaultColWidth="9.00390625" defaultRowHeight="21.75" customHeight="1"/>
  <cols>
    <col min="1" max="1" width="29.125" style="188" customWidth="1"/>
    <col min="2" max="2" width="8.625" style="9" customWidth="1"/>
    <col min="3" max="3" width="8.625" style="73" hidden="1" customWidth="1"/>
    <col min="4" max="4" width="7.875" style="75" customWidth="1"/>
    <col min="5" max="5" width="8.625" style="12" customWidth="1"/>
    <col min="6" max="6" width="29.125" style="188" customWidth="1"/>
    <col min="7" max="7" width="7.875" style="9" customWidth="1"/>
    <col min="8" max="8" width="8.625" style="69" customWidth="1"/>
    <col min="9" max="9" width="7.875" style="12" customWidth="1"/>
    <col min="10" max="12" width="9.00390625" style="65" hidden="1" customWidth="1"/>
    <col min="13" max="16384" width="9.00390625" style="11" customWidth="1"/>
  </cols>
  <sheetData>
    <row r="1" ht="21" customHeight="1">
      <c r="A1" s="184" t="s">
        <v>120</v>
      </c>
    </row>
    <row r="2" spans="1:9" ht="21" customHeight="1">
      <c r="A2" s="207" t="s">
        <v>209</v>
      </c>
      <c r="B2" s="207"/>
      <c r="C2" s="207"/>
      <c r="D2" s="207"/>
      <c r="E2" s="207"/>
      <c r="F2" s="208"/>
      <c r="G2" s="208"/>
      <c r="H2" s="208"/>
      <c r="I2" s="208"/>
    </row>
    <row r="3" spans="1:9" ht="15" customHeight="1">
      <c r="A3" s="185"/>
      <c r="B3" s="13"/>
      <c r="C3" s="74"/>
      <c r="D3" s="76"/>
      <c r="E3" s="14"/>
      <c r="F3" s="185"/>
      <c r="G3" s="209" t="s">
        <v>0</v>
      </c>
      <c r="H3" s="209"/>
      <c r="I3" s="209"/>
    </row>
    <row r="4" spans="1:13" s="9" customFormat="1" ht="17.25" customHeight="1">
      <c r="A4" s="210" t="s">
        <v>53</v>
      </c>
      <c r="B4" s="211"/>
      <c r="C4" s="211"/>
      <c r="D4" s="211"/>
      <c r="E4" s="212"/>
      <c r="F4" s="210" t="s">
        <v>54</v>
      </c>
      <c r="G4" s="211"/>
      <c r="H4" s="211"/>
      <c r="I4" s="212"/>
      <c r="J4" s="206" t="s">
        <v>103</v>
      </c>
      <c r="K4" s="206"/>
      <c r="L4" s="206"/>
      <c r="M4" s="205" t="s">
        <v>230</v>
      </c>
    </row>
    <row r="5" spans="1:13" s="9" customFormat="1" ht="27" customHeight="1">
      <c r="A5" s="15" t="s">
        <v>55</v>
      </c>
      <c r="B5" s="15" t="s">
        <v>4</v>
      </c>
      <c r="C5" s="72" t="s">
        <v>229</v>
      </c>
      <c r="D5" s="16" t="s">
        <v>5</v>
      </c>
      <c r="E5" s="17" t="s">
        <v>263</v>
      </c>
      <c r="F5" s="15" t="s">
        <v>55</v>
      </c>
      <c r="G5" s="15" t="s">
        <v>4</v>
      </c>
      <c r="H5" s="21" t="s">
        <v>5</v>
      </c>
      <c r="I5" s="17" t="s">
        <v>263</v>
      </c>
      <c r="J5" s="66" t="s">
        <v>104</v>
      </c>
      <c r="K5" s="66" t="s">
        <v>105</v>
      </c>
      <c r="L5" s="66" t="s">
        <v>107</v>
      </c>
      <c r="M5" s="205"/>
    </row>
    <row r="6" spans="1:13" s="10" customFormat="1" ht="20.25" customHeight="1">
      <c r="A6" s="118" t="s">
        <v>121</v>
      </c>
      <c r="B6" s="114"/>
      <c r="C6" s="115"/>
      <c r="D6" s="114"/>
      <c r="E6" s="91"/>
      <c r="F6" s="61" t="s">
        <v>56</v>
      </c>
      <c r="G6" s="116">
        <f>SUM(G7)</f>
        <v>0</v>
      </c>
      <c r="H6" s="117">
        <f>SUM(H7)</f>
        <v>0</v>
      </c>
      <c r="I6" s="100">
        <f>H6-G6</f>
        <v>0</v>
      </c>
      <c r="J6" s="67"/>
      <c r="K6" s="67"/>
      <c r="L6" s="67"/>
      <c r="M6" s="20"/>
    </row>
    <row r="7" spans="1:13" s="10" customFormat="1" ht="24.75" customHeight="1">
      <c r="A7" s="118" t="s">
        <v>122</v>
      </c>
      <c r="B7" s="114"/>
      <c r="C7" s="115"/>
      <c r="D7" s="114"/>
      <c r="E7" s="91"/>
      <c r="F7" s="62" t="s">
        <v>87</v>
      </c>
      <c r="G7" s="116"/>
      <c r="H7" s="114"/>
      <c r="I7" s="100">
        <f aca="true" t="shared" si="0" ref="I7:I50">H7-G7</f>
        <v>0</v>
      </c>
      <c r="J7" s="67"/>
      <c r="K7" s="67"/>
      <c r="L7" s="67"/>
      <c r="M7" s="20"/>
    </row>
    <row r="8" spans="1:13" s="10" customFormat="1" ht="20.25" customHeight="1">
      <c r="A8" s="118" t="s">
        <v>123</v>
      </c>
      <c r="B8" s="114"/>
      <c r="C8" s="115"/>
      <c r="D8" s="114"/>
      <c r="E8" s="91"/>
      <c r="F8" s="61" t="s">
        <v>106</v>
      </c>
      <c r="G8" s="116">
        <f>SUM(G9:G10)</f>
        <v>0</v>
      </c>
      <c r="H8" s="117">
        <v>249</v>
      </c>
      <c r="I8" s="100">
        <f t="shared" si="0"/>
        <v>249</v>
      </c>
      <c r="J8" s="67"/>
      <c r="K8" s="67"/>
      <c r="L8" s="67"/>
      <c r="M8" s="177"/>
    </row>
    <row r="9" spans="1:13" s="10" customFormat="1" ht="23.25" customHeight="1">
      <c r="A9" s="118" t="s">
        <v>124</v>
      </c>
      <c r="B9" s="114"/>
      <c r="C9" s="115"/>
      <c r="D9" s="114"/>
      <c r="E9" s="91"/>
      <c r="F9" s="62" t="s">
        <v>90</v>
      </c>
      <c r="G9" s="116"/>
      <c r="H9" s="114">
        <v>249</v>
      </c>
      <c r="I9" s="100">
        <f t="shared" si="0"/>
        <v>249</v>
      </c>
      <c r="J9" s="67"/>
      <c r="K9" s="67"/>
      <c r="L9" s="67"/>
      <c r="M9" s="177"/>
    </row>
    <row r="10" spans="1:13" s="10" customFormat="1" ht="24.75" customHeight="1">
      <c r="A10" s="118" t="s">
        <v>125</v>
      </c>
      <c r="B10" s="114"/>
      <c r="C10" s="115"/>
      <c r="D10" s="114"/>
      <c r="E10" s="91"/>
      <c r="F10" s="62" t="s">
        <v>91</v>
      </c>
      <c r="G10" s="116"/>
      <c r="H10" s="114"/>
      <c r="I10" s="100">
        <f t="shared" si="0"/>
        <v>0</v>
      </c>
      <c r="J10" s="67"/>
      <c r="K10" s="67"/>
      <c r="L10" s="67"/>
      <c r="M10" s="177"/>
    </row>
    <row r="11" spans="1:13" s="10" customFormat="1" ht="20.25" customHeight="1">
      <c r="A11" s="118" t="s">
        <v>126</v>
      </c>
      <c r="B11" s="114"/>
      <c r="C11" s="115"/>
      <c r="D11" s="114"/>
      <c r="E11" s="91"/>
      <c r="F11" s="61" t="s">
        <v>57</v>
      </c>
      <c r="G11" s="117"/>
      <c r="H11" s="114"/>
      <c r="I11" s="100">
        <f t="shared" si="0"/>
        <v>0</v>
      </c>
      <c r="J11" s="67"/>
      <c r="K11" s="67"/>
      <c r="L11" s="67"/>
      <c r="M11" s="177"/>
    </row>
    <row r="12" spans="1:13" s="10" customFormat="1" ht="20.25" customHeight="1">
      <c r="A12" s="118" t="s">
        <v>127</v>
      </c>
      <c r="B12" s="100"/>
      <c r="C12" s="98"/>
      <c r="D12" s="100"/>
      <c r="E12" s="91"/>
      <c r="F12" s="180" t="s">
        <v>58</v>
      </c>
      <c r="G12" s="117"/>
      <c r="H12" s="114"/>
      <c r="I12" s="100">
        <f t="shared" si="0"/>
        <v>0</v>
      </c>
      <c r="J12" s="67"/>
      <c r="K12" s="67"/>
      <c r="L12" s="67"/>
      <c r="M12" s="177"/>
    </row>
    <row r="13" spans="1:13" s="10" customFormat="1" ht="20.25" customHeight="1">
      <c r="A13" s="118" t="s">
        <v>151</v>
      </c>
      <c r="B13" s="100">
        <v>6000</v>
      </c>
      <c r="C13" s="98">
        <v>6038</v>
      </c>
      <c r="D13" s="100">
        <v>6100</v>
      </c>
      <c r="E13" s="100">
        <f>D13-B13</f>
        <v>100</v>
      </c>
      <c r="F13" s="61" t="s">
        <v>59</v>
      </c>
      <c r="G13" s="117"/>
      <c r="H13" s="114"/>
      <c r="I13" s="100">
        <f t="shared" si="0"/>
        <v>0</v>
      </c>
      <c r="J13" s="67"/>
      <c r="K13" s="67"/>
      <c r="L13" s="67"/>
      <c r="M13" s="177"/>
    </row>
    <row r="14" spans="1:13" s="10" customFormat="1" ht="20.25" customHeight="1">
      <c r="A14" s="118" t="s">
        <v>150</v>
      </c>
      <c r="B14" s="100">
        <v>200</v>
      </c>
      <c r="C14" s="98">
        <v>206</v>
      </c>
      <c r="D14" s="100">
        <v>220</v>
      </c>
      <c r="E14" s="100">
        <f aca="true" t="shared" si="1" ref="E14:E50">D14-B14</f>
        <v>20</v>
      </c>
      <c r="F14" s="61" t="s">
        <v>244</v>
      </c>
      <c r="G14" s="117">
        <f>SUM(G15:G21)</f>
        <v>87601</v>
      </c>
      <c r="H14" s="117">
        <f>SUM(H15:H23)</f>
        <v>211795</v>
      </c>
      <c r="I14" s="100">
        <f t="shared" si="0"/>
        <v>124194</v>
      </c>
      <c r="J14" s="67"/>
      <c r="K14" s="67"/>
      <c r="L14" s="67"/>
      <c r="M14" s="177"/>
    </row>
    <row r="15" spans="1:13" s="10" customFormat="1" ht="25.5">
      <c r="A15" s="118" t="s">
        <v>128</v>
      </c>
      <c r="B15" s="100">
        <v>131370</v>
      </c>
      <c r="C15" s="98">
        <v>197417</v>
      </c>
      <c r="D15" s="100">
        <v>230000</v>
      </c>
      <c r="E15" s="100">
        <f t="shared" si="1"/>
        <v>98630</v>
      </c>
      <c r="F15" s="61" t="s">
        <v>92</v>
      </c>
      <c r="G15" s="117">
        <v>74194</v>
      </c>
      <c r="H15" s="114">
        <f>143323+1895</f>
        <v>145218</v>
      </c>
      <c r="I15" s="100">
        <f t="shared" si="0"/>
        <v>71024</v>
      </c>
      <c r="J15" s="67"/>
      <c r="K15" s="67"/>
      <c r="L15" s="67"/>
      <c r="M15" s="177"/>
    </row>
    <row r="16" spans="1:13" s="10" customFormat="1" ht="25.5">
      <c r="A16" s="118" t="s">
        <v>129</v>
      </c>
      <c r="B16" s="100"/>
      <c r="C16" s="98"/>
      <c r="D16" s="100"/>
      <c r="E16" s="100">
        <f t="shared" si="1"/>
        <v>0</v>
      </c>
      <c r="F16" s="178" t="s">
        <v>93</v>
      </c>
      <c r="G16" s="117">
        <v>0</v>
      </c>
      <c r="H16" s="114"/>
      <c r="I16" s="100">
        <f t="shared" si="0"/>
        <v>0</v>
      </c>
      <c r="J16" s="67"/>
      <c r="K16" s="67"/>
      <c r="L16" s="67"/>
      <c r="M16" s="177"/>
    </row>
    <row r="17" spans="1:13" s="10" customFormat="1" ht="25.5">
      <c r="A17" s="118" t="s">
        <v>130</v>
      </c>
      <c r="B17" s="114"/>
      <c r="C17" s="115"/>
      <c r="D17" s="114"/>
      <c r="E17" s="100">
        <f t="shared" si="1"/>
        <v>0</v>
      </c>
      <c r="F17" s="61" t="s">
        <v>94</v>
      </c>
      <c r="G17" s="117">
        <v>6000</v>
      </c>
      <c r="H17" s="114">
        <v>6050</v>
      </c>
      <c r="I17" s="100">
        <f t="shared" si="0"/>
        <v>50</v>
      </c>
      <c r="J17" s="67"/>
      <c r="K17" s="67"/>
      <c r="L17" s="67"/>
      <c r="M17" s="177"/>
    </row>
    <row r="18" spans="1:13" s="10" customFormat="1" ht="25.5">
      <c r="A18" s="118" t="s">
        <v>131</v>
      </c>
      <c r="B18" s="114">
        <v>5000</v>
      </c>
      <c r="C18" s="115">
        <v>3395</v>
      </c>
      <c r="D18" s="114">
        <v>5000</v>
      </c>
      <c r="E18" s="100">
        <f t="shared" si="1"/>
        <v>0</v>
      </c>
      <c r="F18" s="61" t="s">
        <v>95</v>
      </c>
      <c r="G18" s="117">
        <v>200</v>
      </c>
      <c r="H18" s="114">
        <v>220</v>
      </c>
      <c r="I18" s="100">
        <f t="shared" si="0"/>
        <v>20</v>
      </c>
      <c r="J18" s="67"/>
      <c r="K18" s="67"/>
      <c r="L18" s="67"/>
      <c r="M18" s="177"/>
    </row>
    <row r="19" spans="1:13" s="10" customFormat="1" ht="25.5">
      <c r="A19" s="118" t="s">
        <v>132</v>
      </c>
      <c r="B19" s="100"/>
      <c r="C19" s="98"/>
      <c r="D19" s="100"/>
      <c r="E19" s="100">
        <f t="shared" si="1"/>
        <v>0</v>
      </c>
      <c r="F19" s="61" t="s">
        <v>96</v>
      </c>
      <c r="G19" s="117"/>
      <c r="H19" s="114"/>
      <c r="I19" s="100">
        <f t="shared" si="0"/>
        <v>0</v>
      </c>
      <c r="J19" s="67"/>
      <c r="K19" s="67"/>
      <c r="L19" s="67"/>
      <c r="M19" s="177"/>
    </row>
    <row r="20" spans="1:13" s="10" customFormat="1" ht="25.5">
      <c r="A20" s="118" t="s">
        <v>133</v>
      </c>
      <c r="B20" s="114"/>
      <c r="C20" s="115"/>
      <c r="D20" s="114"/>
      <c r="E20" s="100">
        <f t="shared" si="1"/>
        <v>0</v>
      </c>
      <c r="F20" s="61" t="s">
        <v>97</v>
      </c>
      <c r="G20" s="117">
        <v>5069</v>
      </c>
      <c r="H20" s="114">
        <v>5069</v>
      </c>
      <c r="I20" s="100">
        <f t="shared" si="0"/>
        <v>0</v>
      </c>
      <c r="J20" s="67"/>
      <c r="K20" s="67"/>
      <c r="L20" s="67"/>
      <c r="M20" s="177"/>
    </row>
    <row r="21" spans="1:13" s="10" customFormat="1" ht="25.5">
      <c r="A21" s="118" t="s">
        <v>134</v>
      </c>
      <c r="B21" s="114"/>
      <c r="C21" s="115"/>
      <c r="D21" s="114"/>
      <c r="E21" s="100">
        <f t="shared" si="1"/>
        <v>0</v>
      </c>
      <c r="F21" s="61" t="s">
        <v>98</v>
      </c>
      <c r="G21" s="117">
        <v>2138</v>
      </c>
      <c r="H21" s="114">
        <v>2238</v>
      </c>
      <c r="I21" s="100">
        <f t="shared" si="0"/>
        <v>100</v>
      </c>
      <c r="J21" s="67"/>
      <c r="K21" s="67"/>
      <c r="L21" s="67"/>
      <c r="M21" s="177"/>
    </row>
    <row r="22" spans="1:13" s="10" customFormat="1" ht="12.75">
      <c r="A22" s="118" t="s">
        <v>135</v>
      </c>
      <c r="B22" s="114">
        <v>2000</v>
      </c>
      <c r="C22" s="115">
        <v>2081</v>
      </c>
      <c r="D22" s="114">
        <v>2100</v>
      </c>
      <c r="E22" s="100">
        <f t="shared" si="1"/>
        <v>100</v>
      </c>
      <c r="F22" s="61" t="s">
        <v>233</v>
      </c>
      <c r="G22" s="117"/>
      <c r="H22" s="114">
        <v>10000</v>
      </c>
      <c r="I22" s="100">
        <f t="shared" si="0"/>
        <v>10000</v>
      </c>
      <c r="J22" s="67"/>
      <c r="K22" s="67"/>
      <c r="L22" s="67"/>
      <c r="M22" s="177"/>
    </row>
    <row r="23" spans="1:13" s="10" customFormat="1" ht="25.5">
      <c r="A23" s="118" t="s">
        <v>136</v>
      </c>
      <c r="B23" s="114"/>
      <c r="C23" s="115"/>
      <c r="D23" s="114"/>
      <c r="E23" s="100">
        <f t="shared" si="1"/>
        <v>0</v>
      </c>
      <c r="F23" s="61" t="s">
        <v>234</v>
      </c>
      <c r="G23" s="117"/>
      <c r="H23" s="114">
        <v>43000</v>
      </c>
      <c r="I23" s="100">
        <f t="shared" si="0"/>
        <v>43000</v>
      </c>
      <c r="J23" s="67"/>
      <c r="K23" s="67"/>
      <c r="L23" s="67"/>
      <c r="M23" s="177"/>
    </row>
    <row r="24" spans="1:13" s="10" customFormat="1" ht="24.75" customHeight="1">
      <c r="A24" s="118" t="s">
        <v>137</v>
      </c>
      <c r="B24" s="114"/>
      <c r="C24" s="115"/>
      <c r="D24" s="119"/>
      <c r="E24" s="100">
        <f t="shared" si="1"/>
        <v>0</v>
      </c>
      <c r="F24" s="61" t="s">
        <v>236</v>
      </c>
      <c r="G24" s="117">
        <f>SUM(G25:G26)</f>
        <v>0</v>
      </c>
      <c r="H24" s="117">
        <f>SUM(H25:H26)</f>
        <v>0</v>
      </c>
      <c r="I24" s="100">
        <f t="shared" si="0"/>
        <v>0</v>
      </c>
      <c r="J24" s="67"/>
      <c r="K24" s="67"/>
      <c r="L24" s="67"/>
      <c r="M24" s="177"/>
    </row>
    <row r="25" spans="1:13" s="10" customFormat="1" ht="20.25" customHeight="1">
      <c r="A25" s="118" t="s">
        <v>138</v>
      </c>
      <c r="B25" s="114"/>
      <c r="C25" s="115"/>
      <c r="D25" s="119"/>
      <c r="E25" s="100">
        <f t="shared" si="1"/>
        <v>0</v>
      </c>
      <c r="F25" s="64" t="s">
        <v>149</v>
      </c>
      <c r="G25" s="117"/>
      <c r="H25" s="114"/>
      <c r="I25" s="100">
        <f t="shared" si="0"/>
        <v>0</v>
      </c>
      <c r="J25" s="68"/>
      <c r="K25" s="68"/>
      <c r="L25" s="68"/>
      <c r="M25" s="177"/>
    </row>
    <row r="26" spans="1:13" s="108" customFormat="1" ht="25.5">
      <c r="A26" s="186"/>
      <c r="B26" s="120"/>
      <c r="C26" s="121"/>
      <c r="D26" s="111"/>
      <c r="E26" s="100">
        <f t="shared" si="1"/>
        <v>0</v>
      </c>
      <c r="F26" s="63" t="s">
        <v>148</v>
      </c>
      <c r="G26" s="117"/>
      <c r="H26" s="114"/>
      <c r="I26" s="100">
        <f t="shared" si="0"/>
        <v>0</v>
      </c>
      <c r="J26" s="68"/>
      <c r="K26" s="67"/>
      <c r="L26" s="68"/>
      <c r="M26" s="177"/>
    </row>
    <row r="27" spans="1:13" s="108" customFormat="1" ht="20.25" customHeight="1">
      <c r="A27" s="186"/>
      <c r="B27" s="120"/>
      <c r="C27" s="121"/>
      <c r="D27" s="111"/>
      <c r="E27" s="100">
        <f t="shared" si="1"/>
        <v>0</v>
      </c>
      <c r="F27" s="62" t="s">
        <v>245</v>
      </c>
      <c r="G27" s="117">
        <f>SUM(G28:G32)</f>
        <v>0</v>
      </c>
      <c r="H27" s="117">
        <f>SUM(H28:H32)</f>
        <v>23656</v>
      </c>
      <c r="I27" s="100">
        <f t="shared" si="0"/>
        <v>23656</v>
      </c>
      <c r="J27" s="68"/>
      <c r="K27" s="68"/>
      <c r="L27" s="68"/>
      <c r="M27" s="177"/>
    </row>
    <row r="28" spans="1:13" s="108" customFormat="1" ht="25.5">
      <c r="A28" s="187"/>
      <c r="B28" s="19"/>
      <c r="C28" s="122"/>
      <c r="D28" s="5"/>
      <c r="E28" s="100">
        <f t="shared" si="1"/>
        <v>0</v>
      </c>
      <c r="F28" s="63" t="s">
        <v>147</v>
      </c>
      <c r="G28" s="114"/>
      <c r="H28" s="114"/>
      <c r="I28" s="100">
        <f t="shared" si="0"/>
        <v>0</v>
      </c>
      <c r="J28" s="67"/>
      <c r="K28" s="67"/>
      <c r="L28" s="67"/>
      <c r="M28" s="177"/>
    </row>
    <row r="29" spans="1:13" s="108" customFormat="1" ht="25.5">
      <c r="A29" s="187"/>
      <c r="B29" s="19"/>
      <c r="C29" s="122"/>
      <c r="D29" s="5"/>
      <c r="E29" s="100">
        <f t="shared" si="1"/>
        <v>0</v>
      </c>
      <c r="F29" s="63" t="s">
        <v>231</v>
      </c>
      <c r="G29" s="114"/>
      <c r="H29" s="114">
        <v>11800</v>
      </c>
      <c r="I29" s="100">
        <f t="shared" si="0"/>
        <v>11800</v>
      </c>
      <c r="J29" s="67"/>
      <c r="K29" s="67"/>
      <c r="L29" s="67"/>
      <c r="M29" s="177"/>
    </row>
    <row r="30" spans="1:13" s="108" customFormat="1" ht="25.5">
      <c r="A30" s="187"/>
      <c r="B30" s="19"/>
      <c r="C30" s="122"/>
      <c r="D30" s="5"/>
      <c r="E30" s="100">
        <f t="shared" si="1"/>
        <v>0</v>
      </c>
      <c r="F30" s="63" t="s">
        <v>232</v>
      </c>
      <c r="G30" s="114"/>
      <c r="H30" s="114">
        <v>11800</v>
      </c>
      <c r="I30" s="100">
        <f t="shared" si="0"/>
        <v>11800</v>
      </c>
      <c r="J30" s="67"/>
      <c r="K30" s="67"/>
      <c r="L30" s="67"/>
      <c r="M30" s="177"/>
    </row>
    <row r="31" spans="1:13" s="10" customFormat="1" ht="20.25" customHeight="1">
      <c r="A31" s="118"/>
      <c r="B31" s="109"/>
      <c r="C31" s="110"/>
      <c r="D31" s="111"/>
      <c r="E31" s="100">
        <f t="shared" si="1"/>
        <v>0</v>
      </c>
      <c r="F31" s="63" t="s">
        <v>235</v>
      </c>
      <c r="G31" s="114"/>
      <c r="H31" s="114">
        <v>56</v>
      </c>
      <c r="I31" s="100">
        <f t="shared" si="0"/>
        <v>56</v>
      </c>
      <c r="J31" s="67"/>
      <c r="K31" s="67"/>
      <c r="L31" s="67"/>
      <c r="M31" s="177"/>
    </row>
    <row r="32" spans="1:13" s="10" customFormat="1" ht="20.25" customHeight="1">
      <c r="A32" s="118"/>
      <c r="B32" s="109"/>
      <c r="C32" s="110"/>
      <c r="D32" s="111"/>
      <c r="E32" s="100">
        <f t="shared" si="1"/>
        <v>0</v>
      </c>
      <c r="F32" s="63" t="s">
        <v>88</v>
      </c>
      <c r="G32" s="114"/>
      <c r="H32" s="114"/>
      <c r="I32" s="100">
        <f t="shared" si="0"/>
        <v>0</v>
      </c>
      <c r="J32" s="67"/>
      <c r="K32" s="67"/>
      <c r="L32" s="67"/>
      <c r="M32" s="177"/>
    </row>
    <row r="33" spans="1:13" s="108" customFormat="1" ht="19.5" customHeight="1">
      <c r="A33" s="187"/>
      <c r="B33" s="18"/>
      <c r="C33" s="112"/>
      <c r="D33" s="113"/>
      <c r="E33" s="100">
        <f t="shared" si="1"/>
        <v>0</v>
      </c>
      <c r="F33" s="62" t="s">
        <v>237</v>
      </c>
      <c r="G33" s="117">
        <f>SUM(G34:G34)</f>
        <v>0</v>
      </c>
      <c r="H33" s="117"/>
      <c r="I33" s="100">
        <f t="shared" si="0"/>
        <v>0</v>
      </c>
      <c r="J33" s="67"/>
      <c r="K33" s="67"/>
      <c r="L33" s="67"/>
      <c r="M33" s="177"/>
    </row>
    <row r="34" spans="1:13" s="10" customFormat="1" ht="25.5" customHeight="1">
      <c r="A34" s="118"/>
      <c r="B34" s="109"/>
      <c r="C34" s="110"/>
      <c r="D34" s="111"/>
      <c r="E34" s="100">
        <f t="shared" si="1"/>
        <v>0</v>
      </c>
      <c r="F34" s="63" t="s">
        <v>99</v>
      </c>
      <c r="G34" s="114">
        <v>0</v>
      </c>
      <c r="H34" s="114"/>
      <c r="I34" s="100">
        <f t="shared" si="0"/>
        <v>0</v>
      </c>
      <c r="J34" s="67"/>
      <c r="K34" s="67"/>
      <c r="L34" s="67"/>
      <c r="M34" s="177"/>
    </row>
    <row r="35" spans="1:13" s="10" customFormat="1" ht="25.5" customHeight="1">
      <c r="A35" s="118"/>
      <c r="B35" s="109"/>
      <c r="C35" s="110"/>
      <c r="D35" s="111"/>
      <c r="E35" s="100">
        <f t="shared" si="1"/>
        <v>0</v>
      </c>
      <c r="F35" s="62" t="s">
        <v>238</v>
      </c>
      <c r="G35" s="114"/>
      <c r="H35" s="114">
        <v>13000</v>
      </c>
      <c r="I35" s="100">
        <f t="shared" si="0"/>
        <v>13000</v>
      </c>
      <c r="J35" s="67"/>
      <c r="K35" s="67"/>
      <c r="L35" s="67"/>
      <c r="M35" s="177"/>
    </row>
    <row r="36" spans="1:13" s="10" customFormat="1" ht="24" customHeight="1">
      <c r="A36" s="118"/>
      <c r="B36" s="109"/>
      <c r="C36" s="110"/>
      <c r="D36" s="111"/>
      <c r="E36" s="100">
        <f t="shared" si="1"/>
        <v>0</v>
      </c>
      <c r="F36" s="63" t="s">
        <v>89</v>
      </c>
      <c r="G36" s="114"/>
      <c r="H36" s="114">
        <v>13000</v>
      </c>
      <c r="I36" s="100">
        <f t="shared" si="0"/>
        <v>13000</v>
      </c>
      <c r="J36" s="67"/>
      <c r="K36" s="67"/>
      <c r="L36" s="67"/>
      <c r="M36" s="177"/>
    </row>
    <row r="37" spans="1:13" s="10" customFormat="1" ht="23.25" customHeight="1">
      <c r="A37" s="118"/>
      <c r="B37" s="109"/>
      <c r="C37" s="110"/>
      <c r="D37" s="111"/>
      <c r="E37" s="100">
        <f t="shared" si="1"/>
        <v>0</v>
      </c>
      <c r="F37" s="62" t="s">
        <v>246</v>
      </c>
      <c r="G37" s="117">
        <f>SUM(G38:G39)</f>
        <v>4437</v>
      </c>
      <c r="H37" s="117">
        <f>SUM(H38:H39)</f>
        <v>5362</v>
      </c>
      <c r="I37" s="100">
        <f t="shared" si="0"/>
        <v>925</v>
      </c>
      <c r="J37" s="67"/>
      <c r="K37" s="67"/>
      <c r="L37" s="67"/>
      <c r="M37" s="177"/>
    </row>
    <row r="38" spans="1:13" s="10" customFormat="1" ht="27.75" customHeight="1">
      <c r="A38" s="113" t="s">
        <v>60</v>
      </c>
      <c r="B38" s="123">
        <f>SUM(B6:B37)</f>
        <v>144570</v>
      </c>
      <c r="C38" s="124">
        <f>SUM(C6:C37)</f>
        <v>209137</v>
      </c>
      <c r="D38" s="125">
        <f>SUM(D6:D37)</f>
        <v>243420</v>
      </c>
      <c r="E38" s="100">
        <f t="shared" si="1"/>
        <v>98850</v>
      </c>
      <c r="F38" s="63" t="s">
        <v>100</v>
      </c>
      <c r="G38" s="114">
        <v>97</v>
      </c>
      <c r="H38" s="114">
        <v>97</v>
      </c>
      <c r="I38" s="100">
        <f t="shared" si="0"/>
        <v>0</v>
      </c>
      <c r="J38" s="67"/>
      <c r="K38" s="67"/>
      <c r="L38" s="67"/>
      <c r="M38" s="177"/>
    </row>
    <row r="39" spans="1:13" s="10" customFormat="1" ht="29.25" customHeight="1">
      <c r="A39" s="187" t="s">
        <v>37</v>
      </c>
      <c r="B39" s="109">
        <f>SUM(B40:B41)</f>
        <v>0</v>
      </c>
      <c r="C39" s="110"/>
      <c r="D39" s="111">
        <f>SUM(D40:D41)</f>
        <v>4890</v>
      </c>
      <c r="E39" s="100">
        <f t="shared" si="1"/>
        <v>4890</v>
      </c>
      <c r="F39" s="63" t="s">
        <v>101</v>
      </c>
      <c r="G39" s="114">
        <v>4340</v>
      </c>
      <c r="H39" s="114">
        <f>4340+925</f>
        <v>5265</v>
      </c>
      <c r="I39" s="100">
        <f t="shared" si="0"/>
        <v>925</v>
      </c>
      <c r="J39" s="67"/>
      <c r="K39" s="67"/>
      <c r="L39" s="67"/>
      <c r="M39" s="177"/>
    </row>
    <row r="40" spans="1:13" s="10" customFormat="1" ht="19.5" customHeight="1">
      <c r="A40" s="118" t="s">
        <v>62</v>
      </c>
      <c r="B40" s="109"/>
      <c r="C40" s="110"/>
      <c r="D40" s="130">
        <v>4890</v>
      </c>
      <c r="E40" s="100">
        <f t="shared" si="1"/>
        <v>4890</v>
      </c>
      <c r="F40" s="62" t="s">
        <v>247</v>
      </c>
      <c r="G40" s="114">
        <v>12203</v>
      </c>
      <c r="H40" s="114">
        <v>12444</v>
      </c>
      <c r="I40" s="100">
        <f t="shared" si="0"/>
        <v>241</v>
      </c>
      <c r="J40" s="67"/>
      <c r="K40" s="67"/>
      <c r="L40" s="67"/>
      <c r="M40" s="177"/>
    </row>
    <row r="41" spans="1:13" s="10" customFormat="1" ht="19.5" customHeight="1">
      <c r="A41" s="118" t="s">
        <v>64</v>
      </c>
      <c r="B41" s="109"/>
      <c r="C41" s="110"/>
      <c r="D41" s="130"/>
      <c r="E41" s="100">
        <f t="shared" si="1"/>
        <v>0</v>
      </c>
      <c r="F41" s="62" t="s">
        <v>102</v>
      </c>
      <c r="G41" s="114">
        <v>112</v>
      </c>
      <c r="H41" s="114">
        <v>112</v>
      </c>
      <c r="I41" s="100">
        <f t="shared" si="0"/>
        <v>0</v>
      </c>
      <c r="J41" s="67"/>
      <c r="K41" s="67"/>
      <c r="L41" s="67"/>
      <c r="M41" s="177"/>
    </row>
    <row r="42" spans="1:13" s="10" customFormat="1" ht="19.5" customHeight="1">
      <c r="A42" s="187" t="s">
        <v>45</v>
      </c>
      <c r="B42" s="109">
        <v>7687</v>
      </c>
      <c r="C42" s="110"/>
      <c r="D42" s="130">
        <v>6742</v>
      </c>
      <c r="E42" s="100">
        <f t="shared" si="1"/>
        <v>-945</v>
      </c>
      <c r="F42" s="113" t="s">
        <v>61</v>
      </c>
      <c r="G42" s="80">
        <f>G37+G33+G27+G24+G14+G8+G40+G41</f>
        <v>104353</v>
      </c>
      <c r="H42" s="80">
        <f>H40+H41+H37+H35+H33+H27+H24+H14+H8+H6</f>
        <v>266618</v>
      </c>
      <c r="I42" s="100">
        <f t="shared" si="0"/>
        <v>162265</v>
      </c>
      <c r="J42" s="126">
        <f>SUM(J6:J41)</f>
        <v>0</v>
      </c>
      <c r="K42" s="126">
        <f>SUM(K6:K41)</f>
        <v>0</v>
      </c>
      <c r="L42" s="126">
        <f>SUM(L6:L41)</f>
        <v>0</v>
      </c>
      <c r="M42" s="177"/>
    </row>
    <row r="43" spans="1:13" s="10" customFormat="1" ht="19.5" customHeight="1">
      <c r="A43" s="187" t="s">
        <v>49</v>
      </c>
      <c r="B43" s="109"/>
      <c r="C43" s="110"/>
      <c r="D43" s="130"/>
      <c r="E43" s="100">
        <f t="shared" si="1"/>
        <v>0</v>
      </c>
      <c r="F43" s="189" t="s">
        <v>38</v>
      </c>
      <c r="G43" s="127">
        <f>SUM(G44:G45)</f>
        <v>0</v>
      </c>
      <c r="H43" s="128">
        <f>SUM(H44:H45)</f>
        <v>4890</v>
      </c>
      <c r="I43" s="100">
        <f t="shared" si="0"/>
        <v>4890</v>
      </c>
      <c r="J43" s="67"/>
      <c r="K43" s="67"/>
      <c r="L43" s="67"/>
      <c r="M43" s="20"/>
    </row>
    <row r="44" spans="1:13" s="10" customFormat="1" ht="19.5" customHeight="1">
      <c r="A44" s="187" t="s">
        <v>67</v>
      </c>
      <c r="B44" s="109"/>
      <c r="C44" s="110"/>
      <c r="D44" s="130">
        <f>163800+24900</f>
        <v>188700</v>
      </c>
      <c r="E44" s="100">
        <f t="shared" si="1"/>
        <v>188700</v>
      </c>
      <c r="F44" s="190" t="s">
        <v>63</v>
      </c>
      <c r="G44" s="127"/>
      <c r="H44" s="129">
        <v>4890</v>
      </c>
      <c r="I44" s="100">
        <f t="shared" si="0"/>
        <v>4890</v>
      </c>
      <c r="J44" s="67"/>
      <c r="K44" s="67"/>
      <c r="L44" s="67"/>
      <c r="M44" s="20"/>
    </row>
    <row r="45" spans="1:13" s="10" customFormat="1" ht="19.5" customHeight="1">
      <c r="A45" s="187"/>
      <c r="B45" s="109"/>
      <c r="C45" s="110"/>
      <c r="D45" s="130"/>
      <c r="E45" s="100">
        <f t="shared" si="1"/>
        <v>0</v>
      </c>
      <c r="F45" s="190" t="s">
        <v>65</v>
      </c>
      <c r="G45" s="127"/>
      <c r="H45" s="129"/>
      <c r="I45" s="100">
        <f t="shared" si="0"/>
        <v>0</v>
      </c>
      <c r="J45" s="67"/>
      <c r="K45" s="67"/>
      <c r="L45" s="67"/>
      <c r="M45" s="20"/>
    </row>
    <row r="46" spans="1:14" s="10" customFormat="1" ht="19.5" customHeight="1">
      <c r="A46" s="187"/>
      <c r="B46" s="109"/>
      <c r="C46" s="110"/>
      <c r="D46" s="130"/>
      <c r="E46" s="100">
        <f t="shared" si="1"/>
        <v>0</v>
      </c>
      <c r="F46" s="189" t="s">
        <v>44</v>
      </c>
      <c r="G46" s="80">
        <v>47904</v>
      </c>
      <c r="H46" s="129">
        <v>44044</v>
      </c>
      <c r="I46" s="100">
        <f t="shared" si="0"/>
        <v>-3860</v>
      </c>
      <c r="J46" s="67"/>
      <c r="K46" s="67"/>
      <c r="L46" s="67"/>
      <c r="M46" s="20"/>
      <c r="N46" s="183"/>
    </row>
    <row r="47" spans="1:13" s="10" customFormat="1" ht="19.5" customHeight="1">
      <c r="A47" s="187"/>
      <c r="B47" s="109"/>
      <c r="C47" s="110"/>
      <c r="D47" s="130"/>
      <c r="E47" s="100">
        <f t="shared" si="1"/>
        <v>0</v>
      </c>
      <c r="F47" s="189" t="s">
        <v>66</v>
      </c>
      <c r="G47" s="127"/>
      <c r="H47" s="129"/>
      <c r="I47" s="100">
        <f t="shared" si="0"/>
        <v>0</v>
      </c>
      <c r="J47" s="67"/>
      <c r="K47" s="67"/>
      <c r="L47" s="67"/>
      <c r="M47" s="20"/>
    </row>
    <row r="48" spans="1:13" ht="19.5" customHeight="1">
      <c r="A48" s="187"/>
      <c r="B48" s="109"/>
      <c r="C48" s="110"/>
      <c r="D48" s="130"/>
      <c r="E48" s="100">
        <f t="shared" si="1"/>
        <v>0</v>
      </c>
      <c r="F48" s="189" t="s">
        <v>109</v>
      </c>
      <c r="G48" s="127"/>
      <c r="H48" s="129">
        <v>86000</v>
      </c>
      <c r="I48" s="100">
        <f t="shared" si="0"/>
        <v>86000</v>
      </c>
      <c r="J48" s="67"/>
      <c r="K48" s="67"/>
      <c r="L48" s="67"/>
      <c r="M48" s="20"/>
    </row>
    <row r="49" spans="1:13" ht="51.75">
      <c r="A49" s="187"/>
      <c r="B49" s="109"/>
      <c r="C49" s="110"/>
      <c r="D49" s="130"/>
      <c r="E49" s="100">
        <f t="shared" si="1"/>
        <v>0</v>
      </c>
      <c r="F49" s="189" t="s">
        <v>242</v>
      </c>
      <c r="G49" s="127"/>
      <c r="H49" s="129">
        <f>24900+17300</f>
        <v>42200</v>
      </c>
      <c r="I49" s="100">
        <f t="shared" si="0"/>
        <v>42200</v>
      </c>
      <c r="J49" s="67"/>
      <c r="K49" s="67"/>
      <c r="L49" s="67"/>
      <c r="M49" s="118" t="s">
        <v>243</v>
      </c>
    </row>
    <row r="50" spans="1:13" ht="21.75" customHeight="1">
      <c r="A50" s="113" t="s">
        <v>51</v>
      </c>
      <c r="B50" s="123">
        <f>SUM(B38,B39,B42:B44)</f>
        <v>152257</v>
      </c>
      <c r="C50" s="124"/>
      <c r="D50" s="131">
        <f>SUM(D38,D39,D42:D44)</f>
        <v>443752</v>
      </c>
      <c r="E50" s="100">
        <f t="shared" si="1"/>
        <v>291495</v>
      </c>
      <c r="F50" s="113" t="s">
        <v>52</v>
      </c>
      <c r="G50" s="127">
        <f>SUM(G42:G43,G46:G48)</f>
        <v>152257</v>
      </c>
      <c r="H50" s="128">
        <f>SUM(H42+H43+H46+H47+H48+H49)</f>
        <v>443752</v>
      </c>
      <c r="I50" s="100">
        <f t="shared" si="0"/>
        <v>291495</v>
      </c>
      <c r="J50" s="67"/>
      <c r="K50" s="67"/>
      <c r="L50" s="67"/>
      <c r="M50" s="20"/>
    </row>
    <row r="53" ht="21.75" customHeight="1">
      <c r="F53" s="191"/>
    </row>
  </sheetData>
  <mergeCells count="6">
    <mergeCell ref="M4:M5"/>
    <mergeCell ref="J4:L4"/>
    <mergeCell ref="A2:I2"/>
    <mergeCell ref="G3:I3"/>
    <mergeCell ref="A4:E4"/>
    <mergeCell ref="F4:I4"/>
  </mergeCells>
  <printOptions/>
  <pageMargins left="0.63" right="0.24" top="0.34" bottom="0.38" header="0.33" footer="0.16"/>
  <pageSetup firstPageNumber="3" useFirstPageNumber="1" horizontalDpi="600" verticalDpi="600" orientation="portrait" paperSize="9" scale="7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showZeros="0" workbookViewId="0" topLeftCell="A4">
      <selection activeCell="E12" sqref="E12"/>
    </sheetView>
  </sheetViews>
  <sheetFormatPr defaultColWidth="9.00390625" defaultRowHeight="14.25"/>
  <cols>
    <col min="1" max="1" width="27.875" style="77" customWidth="1"/>
    <col min="2" max="3" width="8.00390625" style="77" customWidth="1"/>
    <col min="4" max="4" width="7.50390625" style="77" customWidth="1"/>
    <col min="5" max="5" width="22.625" style="77" customWidth="1"/>
    <col min="6" max="7" width="7.125" style="77" customWidth="1"/>
    <col min="8" max="8" width="7.375" style="77" customWidth="1"/>
    <col min="9" max="16384" width="9.00390625" style="77" customWidth="1"/>
  </cols>
  <sheetData>
    <row r="1" ht="12.75">
      <c r="A1" s="2" t="s">
        <v>115</v>
      </c>
    </row>
    <row r="2" spans="1:12" s="78" customFormat="1" ht="21.75">
      <c r="A2" s="213" t="s">
        <v>210</v>
      </c>
      <c r="B2" s="213"/>
      <c r="C2" s="213"/>
      <c r="D2" s="213"/>
      <c r="E2" s="213"/>
      <c r="F2" s="213"/>
      <c r="G2" s="213"/>
      <c r="H2" s="79"/>
      <c r="I2" s="79"/>
      <c r="J2" s="79"/>
      <c r="K2" s="79"/>
      <c r="L2" s="79"/>
    </row>
    <row r="4" spans="7:8" ht="12.75">
      <c r="G4" s="57" t="s">
        <v>0</v>
      </c>
      <c r="H4" s="57"/>
    </row>
    <row r="5" spans="1:8" s="3" customFormat="1" ht="29.25" customHeight="1">
      <c r="A5" s="4" t="s">
        <v>68</v>
      </c>
      <c r="B5" s="5" t="s">
        <v>4</v>
      </c>
      <c r="C5" s="5" t="s">
        <v>5</v>
      </c>
      <c r="D5" s="6" t="s">
        <v>263</v>
      </c>
      <c r="E5" s="7" t="s">
        <v>68</v>
      </c>
      <c r="F5" s="5" t="s">
        <v>4</v>
      </c>
      <c r="G5" s="5" t="s">
        <v>5</v>
      </c>
      <c r="H5" s="6" t="s">
        <v>263</v>
      </c>
    </row>
    <row r="6" spans="1:8" s="88" customFormat="1" ht="39.75" customHeight="1">
      <c r="A6" s="138" t="s">
        <v>257</v>
      </c>
      <c r="B6" s="147">
        <f>B7+B9+B14+B16</f>
        <v>632</v>
      </c>
      <c r="C6" s="147">
        <f>C7+C9+C14+C16</f>
        <v>916</v>
      </c>
      <c r="D6" s="100">
        <f>C6-B6</f>
        <v>284</v>
      </c>
      <c r="E6" s="92" t="s">
        <v>198</v>
      </c>
      <c r="F6" s="147">
        <f>SUM(F7:F7)</f>
        <v>15488</v>
      </c>
      <c r="G6" s="147">
        <f>SUM(G7:G7)</f>
        <v>15488</v>
      </c>
      <c r="H6" s="100">
        <f>G6-F6</f>
        <v>0</v>
      </c>
    </row>
    <row r="7" spans="1:8" s="88" customFormat="1" ht="39.75" customHeight="1">
      <c r="A7" s="140" t="s">
        <v>258</v>
      </c>
      <c r="B7" s="147">
        <f>SUM(B8:B8)</f>
        <v>316</v>
      </c>
      <c r="C7" s="147">
        <f>SUM(C8:C8)</f>
        <v>370</v>
      </c>
      <c r="D7" s="100">
        <f aca="true" t="shared" si="0" ref="D7:D21">C7-B7</f>
        <v>54</v>
      </c>
      <c r="E7" s="92" t="s">
        <v>199</v>
      </c>
      <c r="F7" s="137">
        <v>15488</v>
      </c>
      <c r="G7" s="137">
        <v>15488</v>
      </c>
      <c r="H7" s="100">
        <f aca="true" t="shared" si="1" ref="H7:H21">G7-F7</f>
        <v>0</v>
      </c>
    </row>
    <row r="8" spans="1:8" s="88" customFormat="1" ht="39.75" customHeight="1">
      <c r="A8" s="140" t="s">
        <v>250</v>
      </c>
      <c r="B8" s="137">
        <v>316</v>
      </c>
      <c r="C8" s="137">
        <v>370</v>
      </c>
      <c r="D8" s="100">
        <f t="shared" si="0"/>
        <v>54</v>
      </c>
      <c r="E8" s="92" t="s">
        <v>212</v>
      </c>
      <c r="F8" s="147">
        <f>SUM(F9:F10)</f>
        <v>505</v>
      </c>
      <c r="G8" s="147">
        <f>SUM(G9:G10)</f>
        <v>641</v>
      </c>
      <c r="H8" s="100">
        <f t="shared" si="1"/>
        <v>136</v>
      </c>
    </row>
    <row r="9" spans="1:8" s="88" customFormat="1" ht="39.75" customHeight="1">
      <c r="A9" s="140" t="s">
        <v>259</v>
      </c>
      <c r="B9" s="147">
        <f>SUM(B10:B13)</f>
        <v>254</v>
      </c>
      <c r="C9" s="147">
        <f>SUM(C10:C13)</f>
        <v>472</v>
      </c>
      <c r="D9" s="100">
        <f t="shared" si="0"/>
        <v>218</v>
      </c>
      <c r="E9" s="92" t="s">
        <v>213</v>
      </c>
      <c r="F9" s="137">
        <v>393</v>
      </c>
      <c r="G9" s="137">
        <v>529</v>
      </c>
      <c r="H9" s="100">
        <f t="shared" si="1"/>
        <v>136</v>
      </c>
    </row>
    <row r="10" spans="1:8" s="88" customFormat="1" ht="39.75" customHeight="1">
      <c r="A10" s="140" t="s">
        <v>251</v>
      </c>
      <c r="B10" s="137">
        <v>62</v>
      </c>
      <c r="C10" s="137">
        <v>58</v>
      </c>
      <c r="D10" s="100">
        <f t="shared" si="0"/>
        <v>-4</v>
      </c>
      <c r="E10" s="92" t="s">
        <v>200</v>
      </c>
      <c r="F10" s="137">
        <v>112</v>
      </c>
      <c r="G10" s="137">
        <v>112</v>
      </c>
      <c r="H10" s="100">
        <f t="shared" si="1"/>
        <v>0</v>
      </c>
    </row>
    <row r="11" spans="1:10" s="88" customFormat="1" ht="39.75" customHeight="1">
      <c r="A11" s="140" t="s">
        <v>252</v>
      </c>
      <c r="B11" s="137">
        <v>31</v>
      </c>
      <c r="C11" s="137">
        <v>145</v>
      </c>
      <c r="D11" s="100">
        <f t="shared" si="0"/>
        <v>114</v>
      </c>
      <c r="E11" s="142" t="s">
        <v>201</v>
      </c>
      <c r="F11" s="137">
        <f>F6+F8</f>
        <v>15993</v>
      </c>
      <c r="G11" s="137">
        <f>G6+G8</f>
        <v>16129</v>
      </c>
      <c r="H11" s="100">
        <f t="shared" si="1"/>
        <v>136</v>
      </c>
      <c r="J11" s="195"/>
    </row>
    <row r="12" spans="1:8" s="88" customFormat="1" ht="39.75" customHeight="1">
      <c r="A12" s="140" t="s">
        <v>253</v>
      </c>
      <c r="B12" s="137">
        <v>151</v>
      </c>
      <c r="C12" s="137">
        <v>266</v>
      </c>
      <c r="D12" s="100">
        <f t="shared" si="0"/>
        <v>115</v>
      </c>
      <c r="E12" s="142" t="s">
        <v>38</v>
      </c>
      <c r="F12" s="149">
        <f>F13</f>
        <v>127</v>
      </c>
      <c r="G12" s="149">
        <f>G13</f>
        <v>275</v>
      </c>
      <c r="H12" s="100">
        <f t="shared" si="1"/>
        <v>148</v>
      </c>
    </row>
    <row r="13" spans="1:10" s="88" customFormat="1" ht="39.75" customHeight="1">
      <c r="A13" s="140" t="s">
        <v>254</v>
      </c>
      <c r="B13" s="137">
        <v>10</v>
      </c>
      <c r="C13" s="137">
        <v>3</v>
      </c>
      <c r="D13" s="100">
        <f t="shared" si="0"/>
        <v>-7</v>
      </c>
      <c r="E13" s="142" t="s">
        <v>202</v>
      </c>
      <c r="F13" s="149">
        <v>127</v>
      </c>
      <c r="G13" s="149">
        <v>275</v>
      </c>
      <c r="H13" s="100">
        <f t="shared" si="1"/>
        <v>148</v>
      </c>
      <c r="J13" s="195"/>
    </row>
    <row r="14" spans="1:8" s="88" customFormat="1" ht="39.75" customHeight="1">
      <c r="A14" s="140" t="s">
        <v>260</v>
      </c>
      <c r="B14" s="147">
        <f>SUM(B15:B15)</f>
        <v>12</v>
      </c>
      <c r="C14" s="147">
        <f>SUM(C15:C15)</f>
        <v>15</v>
      </c>
      <c r="D14" s="100">
        <f t="shared" si="0"/>
        <v>3</v>
      </c>
      <c r="E14" s="165"/>
      <c r="F14" s="165"/>
      <c r="G14" s="165"/>
      <c r="H14" s="100">
        <f t="shared" si="1"/>
        <v>0</v>
      </c>
    </row>
    <row r="15" spans="1:8" s="88" customFormat="1" ht="39.75" customHeight="1">
      <c r="A15" s="140" t="s">
        <v>255</v>
      </c>
      <c r="B15" s="137">
        <v>12</v>
      </c>
      <c r="C15" s="137">
        <v>15</v>
      </c>
      <c r="D15" s="100">
        <f t="shared" si="0"/>
        <v>3</v>
      </c>
      <c r="E15" s="143"/>
      <c r="F15" s="147"/>
      <c r="G15" s="147"/>
      <c r="H15" s="100">
        <f t="shared" si="1"/>
        <v>0</v>
      </c>
    </row>
    <row r="16" spans="1:8" s="88" customFormat="1" ht="39.75" customHeight="1">
      <c r="A16" s="140" t="s">
        <v>261</v>
      </c>
      <c r="B16" s="147">
        <f>SUM(B17:B18)</f>
        <v>50</v>
      </c>
      <c r="C16" s="147">
        <f>SUM(C17:C18)</f>
        <v>59</v>
      </c>
      <c r="D16" s="100">
        <f t="shared" si="0"/>
        <v>9</v>
      </c>
      <c r="E16" s="92"/>
      <c r="F16" s="139"/>
      <c r="G16" s="139"/>
      <c r="H16" s="100">
        <f t="shared" si="1"/>
        <v>0</v>
      </c>
    </row>
    <row r="17" spans="1:8" s="88" customFormat="1" ht="39.75" customHeight="1">
      <c r="A17" s="140" t="s">
        <v>262</v>
      </c>
      <c r="B17" s="137">
        <v>16</v>
      </c>
      <c r="C17" s="137">
        <v>16</v>
      </c>
      <c r="D17" s="100">
        <f t="shared" si="0"/>
        <v>0</v>
      </c>
      <c r="E17" s="92"/>
      <c r="F17" s="137"/>
      <c r="G17" s="137"/>
      <c r="H17" s="100">
        <f t="shared" si="1"/>
        <v>0</v>
      </c>
    </row>
    <row r="18" spans="1:8" s="88" customFormat="1" ht="39.75" customHeight="1">
      <c r="A18" s="140" t="s">
        <v>256</v>
      </c>
      <c r="B18" s="137">
        <v>34</v>
      </c>
      <c r="C18" s="137">
        <v>43</v>
      </c>
      <c r="D18" s="100">
        <f t="shared" si="0"/>
        <v>9</v>
      </c>
      <c r="E18" s="92"/>
      <c r="F18" s="137"/>
      <c r="G18" s="137"/>
      <c r="H18" s="100">
        <f t="shared" si="1"/>
        <v>0</v>
      </c>
    </row>
    <row r="19" spans="1:8" s="88" customFormat="1" ht="39.75" customHeight="1">
      <c r="A19" s="142" t="s">
        <v>195</v>
      </c>
      <c r="B19" s="147">
        <f>B6</f>
        <v>632</v>
      </c>
      <c r="C19" s="147">
        <f>C6</f>
        <v>916</v>
      </c>
      <c r="D19" s="100">
        <f t="shared" si="0"/>
        <v>284</v>
      </c>
      <c r="E19" s="92"/>
      <c r="F19" s="141"/>
      <c r="G19" s="141"/>
      <c r="H19" s="100">
        <f t="shared" si="1"/>
        <v>0</v>
      </c>
    </row>
    <row r="20" spans="1:8" s="88" customFormat="1" ht="39.75" customHeight="1">
      <c r="A20" s="142" t="s">
        <v>196</v>
      </c>
      <c r="B20" s="147">
        <v>15488</v>
      </c>
      <c r="C20" s="147">
        <v>15488</v>
      </c>
      <c r="D20" s="100">
        <f t="shared" si="0"/>
        <v>0</v>
      </c>
      <c r="E20" s="92"/>
      <c r="F20" s="137"/>
      <c r="G20" s="137"/>
      <c r="H20" s="100">
        <f t="shared" si="1"/>
        <v>0</v>
      </c>
    </row>
    <row r="21" spans="1:8" s="88" customFormat="1" ht="39.75" customHeight="1">
      <c r="A21" s="148" t="s">
        <v>197</v>
      </c>
      <c r="B21" s="147">
        <f>SUM(B19:B20)</f>
        <v>16120</v>
      </c>
      <c r="C21" s="147">
        <f>SUM(C19:C20)</f>
        <v>16404</v>
      </c>
      <c r="D21" s="100">
        <f t="shared" si="0"/>
        <v>284</v>
      </c>
      <c r="E21" s="148" t="s">
        <v>214</v>
      </c>
      <c r="F21" s="147">
        <f>F11+F12</f>
        <v>16120</v>
      </c>
      <c r="G21" s="147">
        <f>G11+G12</f>
        <v>16404</v>
      </c>
      <c r="H21" s="100">
        <f t="shared" si="1"/>
        <v>284</v>
      </c>
    </row>
    <row r="24" ht="12.75">
      <c r="E24" s="194"/>
    </row>
  </sheetData>
  <sheetProtection/>
  <mergeCells count="1">
    <mergeCell ref="A2:G2"/>
  </mergeCells>
  <printOptions/>
  <pageMargins left="0.5" right="0.5" top="1" bottom="1" header="0.5" footer="0.5"/>
  <pageSetup firstPageNumber="4" useFirstPageNumber="1" horizontalDpi="600" verticalDpi="600" orientation="portrait" paperSize="9" scale="90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showZeros="0" workbookViewId="0" topLeftCell="A19">
      <selection activeCell="F32" sqref="F32"/>
    </sheetView>
  </sheetViews>
  <sheetFormatPr defaultColWidth="9.00390625" defaultRowHeight="14.25"/>
  <cols>
    <col min="1" max="1" width="25.625" style="0" customWidth="1"/>
    <col min="2" max="3" width="8.50390625" style="0" customWidth="1"/>
    <col min="4" max="4" width="8.50390625" style="174" customWidth="1"/>
    <col min="5" max="5" width="25.625" style="0" customWidth="1"/>
    <col min="6" max="6" width="8.625" style="0" customWidth="1"/>
    <col min="7" max="7" width="8.625" style="170" customWidth="1"/>
    <col min="8" max="8" width="8.625" style="174" customWidth="1"/>
    <col min="9" max="9" width="8.375" style="0" customWidth="1"/>
    <col min="11" max="11" width="12.625" style="0" bestFit="1" customWidth="1"/>
  </cols>
  <sheetData>
    <row r="1" ht="15">
      <c r="A1" s="2" t="s">
        <v>116</v>
      </c>
    </row>
    <row r="2" spans="1:8" s="84" customFormat="1" ht="34.5" customHeight="1">
      <c r="A2" s="214" t="s">
        <v>211</v>
      </c>
      <c r="B2" s="214"/>
      <c r="C2" s="214"/>
      <c r="D2" s="214"/>
      <c r="E2" s="214"/>
      <c r="F2" s="214"/>
      <c r="G2" s="214"/>
      <c r="H2" s="214"/>
    </row>
    <row r="3" spans="1:8" s="84" customFormat="1" ht="14.25" customHeight="1">
      <c r="A3" s="51"/>
      <c r="B3" s="52"/>
      <c r="C3" s="53"/>
      <c r="D3" s="175"/>
      <c r="G3" s="215" t="s">
        <v>117</v>
      </c>
      <c r="H3" s="215"/>
    </row>
    <row r="4" spans="1:9" s="54" customFormat="1" ht="22.5" customHeight="1">
      <c r="A4" s="85" t="s">
        <v>72</v>
      </c>
      <c r="B4" s="86" t="s">
        <v>74</v>
      </c>
      <c r="C4" s="87" t="s">
        <v>73</v>
      </c>
      <c r="D4" s="176" t="s">
        <v>263</v>
      </c>
      <c r="E4" s="85" t="s">
        <v>72</v>
      </c>
      <c r="F4" s="86" t="s">
        <v>74</v>
      </c>
      <c r="G4" s="171" t="s">
        <v>73</v>
      </c>
      <c r="H4" s="176" t="s">
        <v>263</v>
      </c>
      <c r="I4" s="86" t="s">
        <v>239</v>
      </c>
    </row>
    <row r="5" spans="1:9" s="88" customFormat="1" ht="26.25" customHeight="1">
      <c r="A5" s="82" t="s">
        <v>152</v>
      </c>
      <c r="B5" s="132">
        <v>433332</v>
      </c>
      <c r="C5" s="166">
        <f>SUM(C6:C8)</f>
        <v>383086</v>
      </c>
      <c r="D5" s="80">
        <f>C5-B5</f>
        <v>-50246</v>
      </c>
      <c r="E5" s="82" t="s">
        <v>172</v>
      </c>
      <c r="F5" s="133">
        <v>489676</v>
      </c>
      <c r="G5" s="172">
        <f>SUM(G6:G9)</f>
        <v>498966</v>
      </c>
      <c r="H5" s="80">
        <f>G5-F5</f>
        <v>9290</v>
      </c>
      <c r="I5" s="165"/>
    </row>
    <row r="6" spans="1:9" s="88" customFormat="1" ht="26.25" customHeight="1">
      <c r="A6" s="82" t="s">
        <v>153</v>
      </c>
      <c r="B6" s="132">
        <v>281645</v>
      </c>
      <c r="C6" s="166">
        <v>235074</v>
      </c>
      <c r="D6" s="80">
        <f aca="true" t="shared" si="0" ref="D6:D29">C6-B6</f>
        <v>-46571</v>
      </c>
      <c r="E6" s="82" t="s">
        <v>173</v>
      </c>
      <c r="F6" s="133">
        <v>453782</v>
      </c>
      <c r="G6" s="172">
        <v>458029</v>
      </c>
      <c r="H6" s="80">
        <f aca="true" t="shared" si="1" ref="H6:H29">G6-F6</f>
        <v>4247</v>
      </c>
      <c r="I6" s="165"/>
    </row>
    <row r="7" spans="1:9" s="88" customFormat="1" ht="26.25" customHeight="1">
      <c r="A7" s="82" t="s">
        <v>154</v>
      </c>
      <c r="B7" s="132">
        <v>131472</v>
      </c>
      <c r="C7" s="166"/>
      <c r="D7" s="80">
        <f t="shared" si="0"/>
        <v>-131472</v>
      </c>
      <c r="E7" s="82" t="s">
        <v>174</v>
      </c>
      <c r="F7" s="133"/>
      <c r="G7" s="172"/>
      <c r="H7" s="80">
        <f t="shared" si="1"/>
        <v>0</v>
      </c>
      <c r="I7" s="165"/>
    </row>
    <row r="8" spans="1:9" s="88" customFormat="1" ht="26.25" customHeight="1">
      <c r="A8" s="82" t="s">
        <v>155</v>
      </c>
      <c r="B8" s="134">
        <v>20215</v>
      </c>
      <c r="C8" s="167">
        <v>148012</v>
      </c>
      <c r="D8" s="80">
        <f t="shared" si="0"/>
        <v>127797</v>
      </c>
      <c r="E8" s="82" t="s">
        <v>175</v>
      </c>
      <c r="F8" s="133">
        <v>12100</v>
      </c>
      <c r="G8" s="172">
        <v>15505</v>
      </c>
      <c r="H8" s="80">
        <f t="shared" si="1"/>
        <v>3405</v>
      </c>
      <c r="I8" s="165"/>
    </row>
    <row r="9" spans="1:9" s="88" customFormat="1" ht="26.25" customHeight="1">
      <c r="A9" s="82" t="s">
        <v>111</v>
      </c>
      <c r="B9" s="135">
        <v>13967</v>
      </c>
      <c r="C9" s="135">
        <v>10117</v>
      </c>
      <c r="D9" s="80">
        <f t="shared" si="0"/>
        <v>-3850</v>
      </c>
      <c r="E9" s="82" t="s">
        <v>176</v>
      </c>
      <c r="F9" s="133">
        <v>23794</v>
      </c>
      <c r="G9" s="172">
        <v>25432</v>
      </c>
      <c r="H9" s="80">
        <f t="shared" si="1"/>
        <v>1638</v>
      </c>
      <c r="I9" s="165"/>
    </row>
    <row r="10" spans="1:9" s="88" customFormat="1" ht="87" customHeight="1">
      <c r="A10" s="82" t="s">
        <v>156</v>
      </c>
      <c r="B10" s="135">
        <v>12631</v>
      </c>
      <c r="C10" s="135">
        <v>8832</v>
      </c>
      <c r="D10" s="80">
        <f t="shared" si="0"/>
        <v>-3799</v>
      </c>
      <c r="E10" s="82" t="s">
        <v>177</v>
      </c>
      <c r="F10" s="150">
        <v>29781</v>
      </c>
      <c r="G10" s="150">
        <v>12808</v>
      </c>
      <c r="H10" s="80">
        <f t="shared" si="1"/>
        <v>-16973</v>
      </c>
      <c r="I10" s="165" t="s">
        <v>240</v>
      </c>
    </row>
    <row r="11" spans="1:9" s="88" customFormat="1" ht="26.25" customHeight="1">
      <c r="A11" s="82" t="s">
        <v>157</v>
      </c>
      <c r="B11" s="135"/>
      <c r="C11" s="135"/>
      <c r="D11" s="80">
        <f t="shared" si="0"/>
        <v>0</v>
      </c>
      <c r="E11" s="82" t="s">
        <v>178</v>
      </c>
      <c r="F11" s="150">
        <v>21935</v>
      </c>
      <c r="G11" s="150">
        <v>3852</v>
      </c>
      <c r="H11" s="80">
        <f t="shared" si="1"/>
        <v>-18083</v>
      </c>
      <c r="I11" s="165"/>
    </row>
    <row r="12" spans="1:9" s="88" customFormat="1" ht="26.25" customHeight="1">
      <c r="A12" s="82" t="s">
        <v>158</v>
      </c>
      <c r="B12" s="135">
        <v>1336</v>
      </c>
      <c r="C12" s="135">
        <f>C9-C10</f>
        <v>1285</v>
      </c>
      <c r="D12" s="80">
        <f t="shared" si="0"/>
        <v>-51</v>
      </c>
      <c r="E12" s="82" t="s">
        <v>179</v>
      </c>
      <c r="F12" s="150">
        <v>5186</v>
      </c>
      <c r="G12" s="150">
        <v>1324</v>
      </c>
      <c r="H12" s="80">
        <f t="shared" si="1"/>
        <v>-3862</v>
      </c>
      <c r="I12" s="165"/>
    </row>
    <row r="13" spans="1:9" s="88" customFormat="1" ht="26.25" customHeight="1">
      <c r="A13" s="82" t="s">
        <v>159</v>
      </c>
      <c r="B13" s="134">
        <v>134545</v>
      </c>
      <c r="C13" s="167">
        <v>130312</v>
      </c>
      <c r="D13" s="80">
        <f t="shared" si="0"/>
        <v>-4233</v>
      </c>
      <c r="E13" s="82" t="s">
        <v>175</v>
      </c>
      <c r="F13" s="150">
        <v>1</v>
      </c>
      <c r="G13" s="150">
        <v>0</v>
      </c>
      <c r="H13" s="80">
        <f t="shared" si="1"/>
        <v>-1</v>
      </c>
      <c r="I13" s="165"/>
    </row>
    <row r="14" spans="1:9" s="88" customFormat="1" ht="26.25" customHeight="1">
      <c r="A14" s="82" t="s">
        <v>160</v>
      </c>
      <c r="B14" s="134">
        <v>131295</v>
      </c>
      <c r="C14" s="167">
        <v>127061</v>
      </c>
      <c r="D14" s="80">
        <f t="shared" si="0"/>
        <v>-4234</v>
      </c>
      <c r="E14" s="82" t="s">
        <v>180</v>
      </c>
      <c r="F14" s="150">
        <v>1968</v>
      </c>
      <c r="G14" s="150">
        <v>31</v>
      </c>
      <c r="H14" s="80">
        <f t="shared" si="1"/>
        <v>-1937</v>
      </c>
      <c r="I14" s="165"/>
    </row>
    <row r="15" spans="1:9" s="88" customFormat="1" ht="26.25" customHeight="1">
      <c r="A15" s="82" t="s">
        <v>161</v>
      </c>
      <c r="B15" s="134"/>
      <c r="C15" s="167"/>
      <c r="D15" s="80">
        <f t="shared" si="0"/>
        <v>0</v>
      </c>
      <c r="E15" s="82" t="s">
        <v>181</v>
      </c>
      <c r="F15" s="150">
        <v>691</v>
      </c>
      <c r="G15" s="150">
        <v>7601</v>
      </c>
      <c r="H15" s="80">
        <f t="shared" si="1"/>
        <v>6910</v>
      </c>
      <c r="I15" s="165"/>
    </row>
    <row r="16" spans="1:9" s="88" customFormat="1" ht="26.25" customHeight="1">
      <c r="A16" s="82" t="s">
        <v>162</v>
      </c>
      <c r="B16" s="134">
        <v>3250</v>
      </c>
      <c r="C16" s="167">
        <v>3252</v>
      </c>
      <c r="D16" s="80">
        <f t="shared" si="0"/>
        <v>2</v>
      </c>
      <c r="E16" s="82" t="s">
        <v>182</v>
      </c>
      <c r="F16" s="133">
        <v>120610</v>
      </c>
      <c r="G16" s="172">
        <v>120605</v>
      </c>
      <c r="H16" s="80">
        <f t="shared" si="1"/>
        <v>-5</v>
      </c>
      <c r="I16" s="165"/>
    </row>
    <row r="17" spans="1:9" s="88" customFormat="1" ht="26.25" customHeight="1">
      <c r="A17" s="82" t="s">
        <v>112</v>
      </c>
      <c r="B17" s="134">
        <v>14604</v>
      </c>
      <c r="C17" s="167">
        <v>14633</v>
      </c>
      <c r="D17" s="80">
        <f t="shared" si="0"/>
        <v>29</v>
      </c>
      <c r="E17" s="82" t="s">
        <v>183</v>
      </c>
      <c r="F17" s="133">
        <v>120410</v>
      </c>
      <c r="G17" s="172">
        <v>120403</v>
      </c>
      <c r="H17" s="80">
        <f t="shared" si="1"/>
        <v>-7</v>
      </c>
      <c r="I17" s="165"/>
    </row>
    <row r="18" spans="1:9" s="88" customFormat="1" ht="26.25" customHeight="1">
      <c r="A18" s="82" t="s">
        <v>163</v>
      </c>
      <c r="B18" s="134">
        <v>14514</v>
      </c>
      <c r="C18" s="167">
        <v>14514</v>
      </c>
      <c r="D18" s="80">
        <f t="shared" si="0"/>
        <v>0</v>
      </c>
      <c r="E18" s="82" t="s">
        <v>184</v>
      </c>
      <c r="F18" s="133"/>
      <c r="G18" s="172"/>
      <c r="H18" s="80">
        <f t="shared" si="1"/>
        <v>0</v>
      </c>
      <c r="I18" s="165"/>
    </row>
    <row r="19" spans="1:9" s="88" customFormat="1" ht="26.25" customHeight="1">
      <c r="A19" s="82" t="s">
        <v>164</v>
      </c>
      <c r="B19" s="134"/>
      <c r="C19" s="167"/>
      <c r="D19" s="80">
        <f t="shared" si="0"/>
        <v>0</v>
      </c>
      <c r="E19" s="82" t="s">
        <v>185</v>
      </c>
      <c r="F19" s="133">
        <v>200</v>
      </c>
      <c r="G19" s="172">
        <v>202</v>
      </c>
      <c r="H19" s="80">
        <f t="shared" si="1"/>
        <v>2</v>
      </c>
      <c r="I19" s="165"/>
    </row>
    <row r="20" spans="1:9" s="88" customFormat="1" ht="26.25" customHeight="1">
      <c r="A20" s="82" t="s">
        <v>165</v>
      </c>
      <c r="B20" s="134">
        <v>90</v>
      </c>
      <c r="C20" s="167">
        <v>119</v>
      </c>
      <c r="D20" s="80">
        <f t="shared" si="0"/>
        <v>29</v>
      </c>
      <c r="E20" s="82" t="s">
        <v>186</v>
      </c>
      <c r="F20" s="133">
        <v>12965</v>
      </c>
      <c r="G20" s="172">
        <v>13026</v>
      </c>
      <c r="H20" s="80">
        <f t="shared" si="1"/>
        <v>61</v>
      </c>
      <c r="I20" s="165"/>
    </row>
    <row r="21" spans="1:9" s="88" customFormat="1" ht="26.25" customHeight="1">
      <c r="A21" s="136" t="s">
        <v>113</v>
      </c>
      <c r="B21" s="134">
        <v>7721</v>
      </c>
      <c r="C21" s="167">
        <v>7721</v>
      </c>
      <c r="D21" s="80">
        <f t="shared" si="0"/>
        <v>0</v>
      </c>
      <c r="E21" s="82" t="s">
        <v>187</v>
      </c>
      <c r="F21" s="133">
        <v>12527</v>
      </c>
      <c r="G21" s="172">
        <v>12555</v>
      </c>
      <c r="H21" s="80">
        <f t="shared" si="1"/>
        <v>28</v>
      </c>
      <c r="I21" s="165"/>
    </row>
    <row r="22" spans="1:9" s="88" customFormat="1" ht="26.25" customHeight="1">
      <c r="A22" s="82" t="s">
        <v>166</v>
      </c>
      <c r="B22" s="134">
        <v>7696</v>
      </c>
      <c r="C22" s="167">
        <v>7696</v>
      </c>
      <c r="D22" s="80">
        <f t="shared" si="0"/>
        <v>0</v>
      </c>
      <c r="E22" s="82" t="s">
        <v>188</v>
      </c>
      <c r="F22" s="133">
        <v>438</v>
      </c>
      <c r="G22" s="172">
        <v>471</v>
      </c>
      <c r="H22" s="80">
        <f t="shared" si="1"/>
        <v>33</v>
      </c>
      <c r="I22" s="165"/>
    </row>
    <row r="23" spans="1:9" s="88" customFormat="1" ht="26.25" customHeight="1">
      <c r="A23" s="82" t="s">
        <v>167</v>
      </c>
      <c r="B23" s="134"/>
      <c r="C23" s="167"/>
      <c r="D23" s="80">
        <f t="shared" si="0"/>
        <v>0</v>
      </c>
      <c r="E23" s="136" t="s">
        <v>192</v>
      </c>
      <c r="F23" s="132">
        <v>7600</v>
      </c>
      <c r="G23" s="166">
        <v>7601</v>
      </c>
      <c r="H23" s="80">
        <f t="shared" si="1"/>
        <v>1</v>
      </c>
      <c r="I23" s="165"/>
    </row>
    <row r="24" spans="1:9" s="88" customFormat="1" ht="26.25" customHeight="1">
      <c r="A24" s="82" t="s">
        <v>168</v>
      </c>
      <c r="B24" s="134">
        <v>25</v>
      </c>
      <c r="C24" s="167">
        <v>25</v>
      </c>
      <c r="D24" s="80">
        <f t="shared" si="0"/>
        <v>0</v>
      </c>
      <c r="E24" s="82" t="s">
        <v>189</v>
      </c>
      <c r="F24" s="133">
        <v>1750</v>
      </c>
      <c r="G24" s="172">
        <v>1760</v>
      </c>
      <c r="H24" s="80">
        <f t="shared" si="1"/>
        <v>10</v>
      </c>
      <c r="I24" s="165"/>
    </row>
    <row r="25" spans="1:9" s="88" customFormat="1" ht="26.25" customHeight="1">
      <c r="A25" s="136" t="s">
        <v>193</v>
      </c>
      <c r="B25" s="134">
        <v>177584</v>
      </c>
      <c r="C25" s="167">
        <v>180809</v>
      </c>
      <c r="D25" s="80">
        <f t="shared" si="0"/>
        <v>3225</v>
      </c>
      <c r="E25" s="82" t="s">
        <v>190</v>
      </c>
      <c r="F25" s="133">
        <v>5850</v>
      </c>
      <c r="G25" s="172">
        <v>5840</v>
      </c>
      <c r="H25" s="80">
        <f t="shared" si="1"/>
        <v>-10</v>
      </c>
      <c r="I25" s="165"/>
    </row>
    <row r="26" spans="1:9" s="88" customFormat="1" ht="26.25" customHeight="1">
      <c r="A26" s="82" t="s">
        <v>169</v>
      </c>
      <c r="B26" s="83">
        <v>52202</v>
      </c>
      <c r="C26" s="168">
        <v>54635</v>
      </c>
      <c r="D26" s="80">
        <f t="shared" si="0"/>
        <v>2433</v>
      </c>
      <c r="E26" s="136" t="s">
        <v>194</v>
      </c>
      <c r="F26" s="132">
        <v>176315</v>
      </c>
      <c r="G26" s="166">
        <v>188137</v>
      </c>
      <c r="H26" s="80">
        <f t="shared" si="1"/>
        <v>11822</v>
      </c>
      <c r="I26" s="165"/>
    </row>
    <row r="27" spans="1:9" s="88" customFormat="1" ht="26.25" customHeight="1">
      <c r="A27" s="82" t="s">
        <v>170</v>
      </c>
      <c r="B27" s="83">
        <v>123382</v>
      </c>
      <c r="C27" s="168">
        <v>124080</v>
      </c>
      <c r="D27" s="80">
        <f t="shared" si="0"/>
        <v>698</v>
      </c>
      <c r="E27" s="82" t="s">
        <v>191</v>
      </c>
      <c r="F27" s="133">
        <v>176315</v>
      </c>
      <c r="G27" s="172">
        <v>188137</v>
      </c>
      <c r="H27" s="80">
        <f t="shared" si="1"/>
        <v>11822</v>
      </c>
      <c r="I27" s="165"/>
    </row>
    <row r="28" spans="1:9" s="88" customFormat="1" ht="26.25" customHeight="1">
      <c r="A28" s="82" t="s">
        <v>171</v>
      </c>
      <c r="B28" s="83">
        <v>2000</v>
      </c>
      <c r="C28" s="168">
        <v>2094</v>
      </c>
      <c r="D28" s="80">
        <f t="shared" si="0"/>
        <v>94</v>
      </c>
      <c r="E28" s="151"/>
      <c r="F28" s="152"/>
      <c r="G28" s="166"/>
      <c r="H28" s="80">
        <f t="shared" si="1"/>
        <v>0</v>
      </c>
      <c r="I28" s="165"/>
    </row>
    <row r="29" spans="1:11" s="88" customFormat="1" ht="26.25" customHeight="1">
      <c r="A29" s="153" t="s">
        <v>215</v>
      </c>
      <c r="B29" s="167">
        <f>B5+B9+B13+B17+B21+B25</f>
        <v>781753</v>
      </c>
      <c r="C29" s="167">
        <f>C5+C9+C13+C17+C21+C25</f>
        <v>726678</v>
      </c>
      <c r="D29" s="80">
        <f t="shared" si="0"/>
        <v>-55075</v>
      </c>
      <c r="E29" s="153" t="s">
        <v>215</v>
      </c>
      <c r="F29" s="169">
        <f>F5+F10+F16+F20+F23+F26</f>
        <v>836947</v>
      </c>
      <c r="G29" s="173">
        <f>G5+G10+G16+G20+G23+G26</f>
        <v>841143</v>
      </c>
      <c r="H29" s="80">
        <f t="shared" si="1"/>
        <v>4196</v>
      </c>
      <c r="I29" s="165"/>
      <c r="J29" s="90"/>
      <c r="K29" s="90"/>
    </row>
    <row r="31" spans="3:6" ht="15">
      <c r="C31" s="179"/>
      <c r="F31" s="179"/>
    </row>
  </sheetData>
  <sheetProtection/>
  <mergeCells count="2">
    <mergeCell ref="A2:H2"/>
    <mergeCell ref="G3:H3"/>
  </mergeCells>
  <printOptions/>
  <pageMargins left="0.36" right="0.39" top="0.48" bottom="0.81" header="0.38" footer="0.5118055555555555"/>
  <pageSetup firstPageNumber="5" useFirstPageNumber="1" horizontalDpi="600" verticalDpi="600" orientation="portrait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phoenix</dc:creator>
  <cp:keywords/>
  <dc:description/>
  <cp:lastModifiedBy>null,null,总收发</cp:lastModifiedBy>
  <cp:lastPrinted>2019-12-23T09:47:58Z</cp:lastPrinted>
  <dcterms:created xsi:type="dcterms:W3CDTF">2005-02-03T09:55:04Z</dcterms:created>
  <dcterms:modified xsi:type="dcterms:W3CDTF">2019-12-23T09:47:59Z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