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_FilterDatabase" localSheetId="3" hidden="1">'1-2'!$A$6:$L$52</definedName>
  </definedNames>
  <calcPr calcId="144525"/>
</workbook>
</file>

<file path=xl/calcChain.xml><?xml version="1.0" encoding="utf-8"?>
<calcChain xmlns="http://schemas.openxmlformats.org/spreadsheetml/2006/main">
  <c r="F95" i="8" l="1"/>
  <c r="G95" i="8"/>
  <c r="G71" i="9"/>
  <c r="G63" i="9"/>
  <c r="G51" i="9"/>
  <c r="G42" i="9"/>
  <c r="G35" i="9"/>
  <c r="G27" i="9"/>
  <c r="G17" i="9"/>
  <c r="G9" i="9"/>
  <c r="G8" i="9"/>
  <c r="G7" i="9"/>
  <c r="G123" i="8"/>
  <c r="F123" i="8"/>
  <c r="G122" i="8"/>
  <c r="F122" i="8"/>
  <c r="G98" i="8"/>
  <c r="F98" i="8"/>
  <c r="G81" i="8"/>
  <c r="F81" i="8"/>
  <c r="G76" i="8"/>
  <c r="F76" i="8"/>
  <c r="G47" i="8"/>
  <c r="F47" i="8"/>
  <c r="G38" i="8"/>
  <c r="F38" i="8"/>
  <c r="G37" i="8"/>
  <c r="F37" i="8"/>
  <c r="G32" i="8"/>
  <c r="F32" i="8"/>
  <c r="G31" i="8"/>
  <c r="F31" i="8"/>
  <c r="G29" i="8"/>
  <c r="F29" i="8"/>
  <c r="G9" i="8"/>
  <c r="F9" i="8"/>
  <c r="G8" i="8"/>
  <c r="H9" i="7"/>
  <c r="G9" i="7"/>
  <c r="J214" i="6"/>
  <c r="H214" i="6"/>
  <c r="G214" i="6"/>
  <c r="F214" i="6"/>
  <c r="H200" i="6"/>
  <c r="G200" i="6"/>
  <c r="F200" i="6"/>
  <c r="H199" i="6"/>
  <c r="G199" i="6"/>
  <c r="F199" i="6"/>
  <c r="J190" i="6"/>
  <c r="H190" i="6"/>
  <c r="G190" i="6"/>
  <c r="F190" i="6"/>
  <c r="H160" i="6"/>
  <c r="G160" i="6"/>
  <c r="F160" i="6"/>
  <c r="J159" i="6"/>
  <c r="H159" i="6"/>
  <c r="G159" i="6"/>
  <c r="F159" i="6"/>
  <c r="H141" i="6"/>
  <c r="G141" i="6"/>
  <c r="F141" i="6"/>
  <c r="J129" i="6"/>
  <c r="H129" i="6"/>
  <c r="G129" i="6"/>
  <c r="F129" i="6"/>
  <c r="F112" i="6"/>
  <c r="H111" i="6"/>
  <c r="G111" i="6"/>
  <c r="F111" i="6"/>
  <c r="H109" i="6"/>
  <c r="G109" i="6"/>
  <c r="F109" i="6"/>
  <c r="F97" i="6"/>
  <c r="F95" i="6"/>
  <c r="F93" i="6"/>
  <c r="J92" i="6"/>
  <c r="H92" i="6"/>
  <c r="G92" i="6"/>
  <c r="F92" i="6"/>
  <c r="F83" i="6"/>
  <c r="H74" i="6"/>
  <c r="G74" i="6"/>
  <c r="F74" i="6"/>
  <c r="J68" i="6"/>
  <c r="H68" i="6"/>
  <c r="G68" i="6"/>
  <c r="F68" i="6"/>
  <c r="H51" i="6"/>
  <c r="G51" i="6"/>
  <c r="F51" i="6"/>
  <c r="J50" i="6"/>
  <c r="H50" i="6"/>
  <c r="G50" i="6"/>
  <c r="F50" i="6"/>
  <c r="J49" i="6"/>
  <c r="H49" i="6"/>
  <c r="G49" i="6"/>
  <c r="F49" i="6"/>
  <c r="H35" i="6"/>
  <c r="G35" i="6"/>
  <c r="F33" i="6"/>
  <c r="I30" i="6"/>
  <c r="H30" i="6"/>
  <c r="F30" i="6"/>
  <c r="J9" i="6"/>
  <c r="I9" i="6"/>
  <c r="H9" i="6"/>
  <c r="J8" i="6"/>
  <c r="H8" i="6"/>
  <c r="G8" i="6"/>
  <c r="F29" i="5"/>
  <c r="F6" i="5"/>
  <c r="E6" i="5"/>
  <c r="G52" i="4"/>
  <c r="G51" i="4"/>
  <c r="G50" i="4"/>
  <c r="G49" i="4"/>
  <c r="G48" i="4"/>
  <c r="I47" i="4"/>
  <c r="H47" i="4"/>
  <c r="G47" i="4"/>
  <c r="G46" i="4"/>
  <c r="G45" i="4"/>
  <c r="G44" i="4"/>
  <c r="G43" i="4"/>
  <c r="G42" i="4"/>
  <c r="H41" i="4"/>
  <c r="G41" i="4"/>
  <c r="I40" i="4"/>
  <c r="H40" i="4"/>
  <c r="G40" i="4"/>
  <c r="G35" i="4"/>
  <c r="I34" i="4"/>
  <c r="H34" i="4"/>
  <c r="G34" i="4"/>
  <c r="G33" i="4"/>
  <c r="G32" i="4"/>
  <c r="G31" i="4"/>
  <c r="G30" i="4"/>
  <c r="G29" i="4"/>
  <c r="I28" i="4"/>
  <c r="H28" i="4"/>
  <c r="G28" i="4"/>
  <c r="G27" i="4"/>
  <c r="G26" i="4"/>
  <c r="G25" i="4"/>
  <c r="I24" i="4"/>
  <c r="H24" i="4"/>
  <c r="G24" i="4"/>
  <c r="I23" i="4"/>
  <c r="H23" i="4"/>
  <c r="G23" i="4"/>
  <c r="G22" i="4"/>
  <c r="G21" i="4"/>
  <c r="G20" i="4"/>
  <c r="G19" i="4"/>
  <c r="I18" i="4"/>
  <c r="G18" i="4"/>
  <c r="I17" i="4"/>
  <c r="G17" i="4"/>
  <c r="G16" i="4"/>
  <c r="I15" i="4"/>
  <c r="H15" i="4"/>
  <c r="G15" i="4"/>
  <c r="H10" i="4"/>
  <c r="G10" i="4"/>
  <c r="I9" i="4"/>
  <c r="H9" i="4"/>
  <c r="G9" i="4"/>
  <c r="I8" i="4"/>
  <c r="H8" i="4"/>
  <c r="D14" i="3"/>
  <c r="D13" i="3"/>
  <c r="D12" i="3"/>
  <c r="D11" i="3"/>
  <c r="D10" i="3"/>
  <c r="D9" i="3"/>
  <c r="D8" i="3"/>
  <c r="D7" i="3"/>
  <c r="D6" i="3"/>
  <c r="E36" i="2"/>
  <c r="C36" i="2"/>
  <c r="E34" i="2"/>
  <c r="E28" i="2"/>
  <c r="E13" i="2"/>
</calcChain>
</file>

<file path=xl/sharedStrings.xml><?xml version="1.0" encoding="utf-8"?>
<sst xmlns="http://schemas.openxmlformats.org/spreadsheetml/2006/main" count="2514" uniqueCount="407">
  <si>
    <t>2023年部门预算</t>
  </si>
  <si>
    <t xml:space="preserve">
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</si>
  <si>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</si>
  <si>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</si>
  <si>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</si>
  <si>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</si>
  <si>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</si>
  <si>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</si>
  <si>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</si>
  <si>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family val="3"/>
        <charset val="134"/>
      </rPr>
      <t xml:space="preserve">一、一般公共预算拨款收入 </t>
    </r>
  </si>
  <si>
    <r>
      <rPr>
        <sz val="11"/>
        <color rgb="FF000000"/>
        <rFont val="宋体"/>
        <family val="3"/>
        <charset val="134"/>
      </rPr>
      <t>一、一般公共服务支出</t>
    </r>
  </si>
  <si>
    <r>
      <rPr>
        <sz val="11"/>
        <color rgb="FF000000"/>
        <rFont val="宋体"/>
        <family val="3"/>
        <charset val="134"/>
      </rPr>
      <t xml:space="preserve">二、政府性基金预算拨款收入 </t>
    </r>
  </si>
  <si>
    <r>
      <rPr>
        <sz val="11"/>
        <color rgb="FF000000"/>
        <rFont val="宋体"/>
        <family val="3"/>
        <charset val="134"/>
      </rPr>
      <t>二、外交支出</t>
    </r>
  </si>
  <si>
    <r>
      <rPr>
        <sz val="11"/>
        <color rgb="FF000000"/>
        <rFont val="宋体"/>
        <family val="3"/>
        <charset val="134"/>
      </rPr>
      <t xml:space="preserve">三、国有资本经营预算拨款收入 </t>
    </r>
  </si>
  <si>
    <r>
      <rPr>
        <sz val="11"/>
        <color rgb="FF000000"/>
        <rFont val="宋体"/>
        <family val="3"/>
        <charset val="134"/>
      </rPr>
      <t>三、国防支出</t>
    </r>
  </si>
  <si>
    <r>
      <rPr>
        <sz val="11"/>
        <color rgb="FF000000"/>
        <rFont val="宋体"/>
        <family val="3"/>
        <charset val="134"/>
      </rPr>
      <t xml:space="preserve">四、事业收入 </t>
    </r>
  </si>
  <si>
    <r>
      <rPr>
        <sz val="11"/>
        <color rgb="FF000000"/>
        <rFont val="宋体"/>
        <family val="3"/>
        <charset val="134"/>
      </rPr>
      <t>四、公共安全支出</t>
    </r>
  </si>
  <si>
    <r>
      <rPr>
        <sz val="11"/>
        <color rgb="FF000000"/>
        <rFont val="宋体"/>
        <family val="3"/>
        <charset val="134"/>
      </rPr>
      <t xml:space="preserve">五、事业单位经营收入 </t>
    </r>
  </si>
  <si>
    <r>
      <rPr>
        <sz val="11"/>
        <color rgb="FF000000"/>
        <rFont val="宋体"/>
        <family val="3"/>
        <charset val="134"/>
      </rPr>
      <t>五、教育支出</t>
    </r>
  </si>
  <si>
    <r>
      <rPr>
        <sz val="11"/>
        <color rgb="FF000000"/>
        <rFont val="宋体"/>
        <family val="3"/>
        <charset val="134"/>
      </rPr>
      <t xml:space="preserve">六、其他收入 </t>
    </r>
  </si>
  <si>
    <r>
      <rPr>
        <sz val="11"/>
        <color rgb="FF000000"/>
        <rFont val="宋体"/>
        <family val="3"/>
        <charset val="134"/>
      </rPr>
      <t>六、科学技术支出</t>
    </r>
  </si>
  <si>
    <t/>
  </si>
  <si>
    <r>
      <rPr>
        <sz val="11"/>
        <color rgb="FF000000"/>
        <rFont val="宋体"/>
        <family val="3"/>
        <charset val="134"/>
      </rPr>
      <t>七、文化旅游体育与传媒支出</t>
    </r>
  </si>
  <si>
    <r>
      <rPr>
        <sz val="11"/>
        <color rgb="FF000000"/>
        <rFont val="宋体"/>
        <family val="3"/>
        <charset val="134"/>
      </rPr>
      <t>八、社会保障和就业支出</t>
    </r>
  </si>
  <si>
    <r>
      <rPr>
        <sz val="11"/>
        <color rgb="FF000000"/>
        <rFont val="宋体"/>
        <family val="3"/>
        <charset val="134"/>
      </rPr>
      <t>九、社会保险基金支出</t>
    </r>
  </si>
  <si>
    <r>
      <rPr>
        <sz val="11"/>
        <color rgb="FF000000"/>
        <rFont val="宋体"/>
        <family val="3"/>
        <charset val="134"/>
      </rPr>
      <t>十、卫生健康支出</t>
    </r>
  </si>
  <si>
    <r>
      <rPr>
        <sz val="11"/>
        <color rgb="FF000000"/>
        <rFont val="宋体"/>
        <family val="3"/>
        <charset val="134"/>
      </rPr>
      <t>十一、节能环保支出</t>
    </r>
  </si>
  <si>
    <r>
      <rPr>
        <sz val="11"/>
        <color rgb="FF000000"/>
        <rFont val="宋体"/>
        <family val="3"/>
        <charset val="134"/>
      </rPr>
      <t>十二、城乡社区支出</t>
    </r>
  </si>
  <si>
    <r>
      <rPr>
        <sz val="11"/>
        <color rgb="FF000000"/>
        <rFont val="宋体"/>
        <family val="3"/>
        <charset val="134"/>
      </rPr>
      <t>十三、农林水支出</t>
    </r>
  </si>
  <si>
    <r>
      <rPr>
        <sz val="11"/>
        <color rgb="FF000000"/>
        <rFont val="宋体"/>
        <family val="3"/>
        <charset val="134"/>
      </rPr>
      <t>十四、交通运输支出</t>
    </r>
  </si>
  <si>
    <r>
      <rPr>
        <sz val="11"/>
        <color rgb="FF000000"/>
        <rFont val="宋体"/>
        <family val="3"/>
        <charset val="134"/>
      </rPr>
      <t>十五、资源勘探工业信息等支出</t>
    </r>
  </si>
  <si>
    <r>
      <rPr>
        <sz val="11"/>
        <color rgb="FF000000"/>
        <rFont val="宋体"/>
        <family val="3"/>
        <charset val="134"/>
      </rPr>
      <t>十六、商业服务业等支出</t>
    </r>
  </si>
  <si>
    <r>
      <rPr>
        <sz val="11"/>
        <color rgb="FF000000"/>
        <rFont val="宋体"/>
        <family val="3"/>
        <charset val="134"/>
      </rPr>
      <t>十七、金融支出</t>
    </r>
  </si>
  <si>
    <r>
      <rPr>
        <sz val="11"/>
        <color rgb="FF000000"/>
        <rFont val="宋体"/>
        <family val="3"/>
        <charset val="134"/>
      </rPr>
      <t>十八、援助其他地区支出</t>
    </r>
  </si>
  <si>
    <r>
      <rPr>
        <sz val="11"/>
        <color rgb="FF000000"/>
        <rFont val="宋体"/>
        <family val="3"/>
        <charset val="134"/>
      </rPr>
      <t>十九、自然资源海洋气象等支出</t>
    </r>
  </si>
  <si>
    <r>
      <rPr>
        <sz val="11"/>
        <color rgb="FF000000"/>
        <rFont val="宋体"/>
        <family val="3"/>
        <charset val="134"/>
      </rPr>
      <t>二十、住房保障支出</t>
    </r>
  </si>
  <si>
    <r>
      <rPr>
        <sz val="11"/>
        <color rgb="FF000000"/>
        <rFont val="宋体"/>
        <family val="3"/>
        <charset val="134"/>
      </rPr>
      <t>二十一、粮油物资储备支出</t>
    </r>
  </si>
  <si>
    <r>
      <rPr>
        <sz val="11"/>
        <color rgb="FF000000"/>
        <rFont val="宋体"/>
        <family val="3"/>
        <charset val="134"/>
      </rPr>
      <t>二十二、国有资本经营预算支出</t>
    </r>
  </si>
  <si>
    <r>
      <rPr>
        <sz val="11"/>
        <color rgb="FF000000"/>
        <rFont val="宋体"/>
        <family val="3"/>
        <charset val="134"/>
      </rPr>
      <t>二十三、灾害防治及应急管理支出</t>
    </r>
  </si>
  <si>
    <r>
      <rPr>
        <sz val="11"/>
        <color rgb="FF000000"/>
        <rFont val="宋体"/>
        <family val="3"/>
        <charset val="134"/>
      </rPr>
      <t>二十四、其他支出</t>
    </r>
  </si>
  <si>
    <r>
      <rPr>
        <sz val="11"/>
        <color rgb="FF000000"/>
        <rFont val="宋体"/>
        <family val="3"/>
        <charset val="134"/>
      </rPr>
      <t>二十五、债务还本支出</t>
    </r>
  </si>
  <si>
    <r>
      <rPr>
        <sz val="11"/>
        <color rgb="FF000000"/>
        <rFont val="宋体"/>
        <family val="3"/>
        <charset val="134"/>
      </rPr>
      <t>二十六、债务付息支出</t>
    </r>
  </si>
  <si>
    <r>
      <rPr>
        <sz val="11"/>
        <color rgb="FF000000"/>
        <rFont val="宋体"/>
        <family val="3"/>
        <charset val="134"/>
      </rPr>
      <t>二十七、债务发行费用支出</t>
    </r>
  </si>
  <si>
    <r>
      <rPr>
        <sz val="11"/>
        <color rgb="FF000000"/>
        <rFont val="宋体"/>
        <family val="3"/>
        <charset val="134"/>
      </rPr>
      <t>二十八、抗疫特别国债安排的支出</t>
    </r>
  </si>
  <si>
    <r>
      <rPr>
        <b/>
        <sz val="11"/>
        <color rgb="FF000000"/>
        <rFont val="宋体"/>
        <family val="3"/>
        <charset val="134"/>
      </rPr>
      <t>本 年 收 入 合 计</t>
    </r>
  </si>
  <si>
    <r>
      <rPr>
        <b/>
        <sz val="11"/>
        <color rgb="FF000000"/>
        <rFont val="宋体"/>
        <family val="3"/>
        <charset val="134"/>
      </rPr>
      <t>本 年 支 出 合 计</t>
    </r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</si>
  <si>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</si>
  <si>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</si>
  <si>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</si>
  <si>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</si>
  <si>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</si>
  <si>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</si>
  <si>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</si>
  <si>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</si>
  <si>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</si>
  <si>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</si>
  <si>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</si>
  <si>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</si>
  <si>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</si>
  <si>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</si>
  <si>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</si>
  <si>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</si>
  <si>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</si>
  <si>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</si>
  <si>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</si>
  <si>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331305</t>
  </si>
  <si>
    <t>广元市防震减灾服务中心</t>
  </si>
  <si>
    <t>331001</t>
  </si>
  <si>
    <t>广元市应急管理局</t>
  </si>
  <si>
    <t>331303</t>
  </si>
  <si>
    <t>广元市减灾事务中心</t>
  </si>
  <si>
    <t>331901</t>
  </si>
  <si>
    <t>广元市生产安全应急救援支队</t>
  </si>
  <si>
    <t>331902</t>
  </si>
  <si>
    <t>广元市矿山安全培训中心</t>
  </si>
  <si>
    <t>331302</t>
  </si>
  <si>
    <t>广元市应急管理科技信息中心</t>
  </si>
  <si>
    <t>331304</t>
  </si>
  <si>
    <t>广元市应急保障中心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</si>
  <si>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</si>
  <si>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</si>
  <si>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</si>
  <si>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</si>
  <si>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</si>
  <si>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</si>
  <si>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</si>
  <si>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</si>
  <si>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宋体"/>
        <family val="3"/>
        <charset val="134"/>
      </rPr>
      <t>广元市防震减灾服务中心</t>
    </r>
  </si>
  <si>
    <t>224</t>
  </si>
  <si>
    <t>05</t>
  </si>
  <si>
    <t>01</t>
  </si>
  <si>
    <r>
      <rPr>
        <sz val="11"/>
        <color rgb="FF000000"/>
        <rFont val="宋体"/>
        <family val="3"/>
        <charset val="134"/>
      </rPr>
      <t> 行政运行</t>
    </r>
  </si>
  <si>
    <t>208</t>
  </si>
  <si>
    <r>
      <rPr>
        <sz val="11"/>
        <color rgb="FF000000"/>
        <rFont val="宋体"/>
        <family val="3"/>
        <charset val="134"/>
      </rPr>
      <t> 机关事业单位基本养老保险缴费支出</t>
    </r>
  </si>
  <si>
    <t>04</t>
  </si>
  <si>
    <r>
      <rPr>
        <sz val="11"/>
        <color rgb="FF000000"/>
        <rFont val="宋体"/>
        <family val="3"/>
        <charset val="134"/>
      </rPr>
      <t> 地震监测</t>
    </r>
  </si>
  <si>
    <t>221</t>
  </si>
  <si>
    <t>02</t>
  </si>
  <si>
    <r>
      <rPr>
        <sz val="11"/>
        <color rgb="FF000000"/>
        <rFont val="宋体"/>
        <family val="3"/>
        <charset val="134"/>
      </rPr>
      <t> 住房公积金</t>
    </r>
  </si>
  <si>
    <t>210</t>
  </si>
  <si>
    <t>11</t>
  </si>
  <si>
    <r>
      <rPr>
        <sz val="11"/>
        <color rgb="FF000000"/>
        <rFont val="宋体"/>
        <family val="3"/>
        <charset val="134"/>
      </rPr>
      <t> 行政单位医疗</t>
    </r>
  </si>
  <si>
    <r>
      <rPr>
        <sz val="11"/>
        <color rgb="FF000000"/>
        <rFont val="宋体"/>
        <family val="3"/>
        <charset val="134"/>
      </rPr>
      <t>广元市应急管理局</t>
    </r>
  </si>
  <si>
    <t>99</t>
  </si>
  <si>
    <r>
      <rPr>
        <sz val="11"/>
        <color rgb="FF000000"/>
        <rFont val="宋体"/>
        <family val="3"/>
        <charset val="134"/>
      </rPr>
      <t> 其他应急管理支出</t>
    </r>
  </si>
  <si>
    <r>
      <rPr>
        <sz val="11"/>
        <color rgb="FF000000"/>
        <rFont val="宋体"/>
        <family val="3"/>
        <charset val="134"/>
      </rPr>
      <t> 一般行政管理事务</t>
    </r>
  </si>
  <si>
    <t>213</t>
  </si>
  <si>
    <r>
      <rPr>
        <sz val="11"/>
        <color rgb="FF000000"/>
        <rFont val="宋体"/>
        <family val="3"/>
        <charset val="134"/>
      </rPr>
      <t> 其他巩固脱贫攻坚成果衔接乡村振兴支出</t>
    </r>
  </si>
  <si>
    <r>
      <rPr>
        <sz val="11"/>
        <color rgb="FF000000"/>
        <rFont val="宋体"/>
        <family val="3"/>
        <charset val="134"/>
      </rPr>
      <t>广元市生产安全应急救援支队</t>
    </r>
  </si>
  <si>
    <t>08</t>
  </si>
  <si>
    <r>
      <rPr>
        <sz val="11"/>
        <color rgb="FF000000"/>
        <rFont val="宋体"/>
        <family val="3"/>
        <charset val="134"/>
      </rPr>
      <t> 应急救援</t>
    </r>
  </si>
  <si>
    <r>
      <rPr>
        <sz val="11"/>
        <color rgb="FF000000"/>
        <rFont val="宋体"/>
        <family val="3"/>
        <charset val="134"/>
      </rPr>
      <t> 事业单位医疗</t>
    </r>
  </si>
  <si>
    <r>
      <rPr>
        <sz val="11"/>
        <color rgb="FF000000"/>
        <rFont val="宋体"/>
        <family val="3"/>
        <charset val="134"/>
      </rPr>
      <t>广元市应急保障中心</t>
    </r>
  </si>
  <si>
    <t>09</t>
  </si>
  <si>
    <r>
      <rPr>
        <sz val="11"/>
        <color rgb="FF000000"/>
        <rFont val="宋体"/>
        <family val="3"/>
        <charset val="134"/>
      </rPr>
      <t> 应急管理</t>
    </r>
  </si>
  <si>
    <t>50</t>
  </si>
  <si>
    <r>
      <rPr>
        <sz val="11"/>
        <color rgb="FF000000"/>
        <rFont val="宋体"/>
        <family val="3"/>
        <charset val="134"/>
      </rPr>
      <t> 事业运行</t>
    </r>
  </si>
  <si>
    <r>
      <rPr>
        <sz val="11"/>
        <color rgb="FF000000"/>
        <rFont val="宋体"/>
        <family val="3"/>
        <charset val="134"/>
      </rPr>
      <t>广元市应急管理科技信息中心</t>
    </r>
  </si>
  <si>
    <r>
      <rPr>
        <sz val="11"/>
        <color rgb="FF000000"/>
        <rFont val="宋体"/>
        <family val="3"/>
        <charset val="134"/>
      </rPr>
      <t>广元市减灾事务中心</t>
    </r>
  </si>
  <si>
    <r>
      <rPr>
        <sz val="11"/>
        <color rgb="FF000000"/>
        <rFont val="宋体"/>
        <family val="3"/>
        <charset val="134"/>
      </rPr>
      <t> 灾害风险防治</t>
    </r>
  </si>
  <si>
    <r>
      <rPr>
        <sz val="11"/>
        <color rgb="FF000000"/>
        <rFont val="宋体"/>
        <family val="3"/>
        <charset val="134"/>
      </rPr>
      <t>广元市矿山安全培训中心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</si>
  <si>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</si>
  <si>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</si>
  <si>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</si>
  <si>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</si>
  <si>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</si>
  <si>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</si>
  <si>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</si>
  <si>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family val="3"/>
        <charset val="134"/>
      </rPr>
      <t> 一般公共预算拨款收入</t>
    </r>
  </si>
  <si>
    <r>
      <rPr>
        <sz val="11"/>
        <color rgb="FF000000"/>
        <rFont val="宋体"/>
        <family val="3"/>
        <charset val="134"/>
      </rPr>
      <t> 一般公共服务支出</t>
    </r>
  </si>
  <si>
    <r>
      <rPr>
        <sz val="11"/>
        <color rgb="FF000000"/>
        <rFont val="宋体"/>
        <family val="3"/>
        <charset val="134"/>
      </rPr>
      <t> 政府性基金预算拨款收入</t>
    </r>
  </si>
  <si>
    <r>
      <rPr>
        <sz val="11"/>
        <color rgb="FF000000"/>
        <rFont val="宋体"/>
        <family val="3"/>
        <charset val="134"/>
      </rPr>
      <t> 外交支出</t>
    </r>
  </si>
  <si>
    <r>
      <rPr>
        <sz val="11"/>
        <color rgb="FF000000"/>
        <rFont val="宋体"/>
        <family val="3"/>
        <charset val="134"/>
      </rPr>
      <t> 国有资本经营预算拨款收入</t>
    </r>
  </si>
  <si>
    <r>
      <rPr>
        <sz val="11"/>
        <color rgb="FF000000"/>
        <rFont val="宋体"/>
        <family val="3"/>
        <charset val="134"/>
      </rPr>
      <t> 国防支出</t>
    </r>
  </si>
  <si>
    <t>二、上年结转</t>
  </si>
  <si>
    <r>
      <rPr>
        <sz val="11"/>
        <color rgb="FF000000"/>
        <rFont val="宋体"/>
        <family val="3"/>
        <charset val="134"/>
      </rPr>
      <t> 公共安全支出</t>
    </r>
  </si>
  <si>
    <r>
      <rPr>
        <sz val="11"/>
        <color rgb="FF000000"/>
        <rFont val="宋体"/>
        <family val="3"/>
        <charset val="134"/>
      </rPr>
      <t> 教育支出</t>
    </r>
  </si>
  <si>
    <r>
      <rPr>
        <sz val="11"/>
        <color rgb="FF000000"/>
        <rFont val="宋体"/>
        <family val="3"/>
        <charset val="134"/>
      </rPr>
      <t> 科学技术支出</t>
    </r>
  </si>
  <si>
    <r>
      <rPr>
        <sz val="11"/>
        <color rgb="FF000000"/>
        <rFont val="宋体"/>
        <family val="3"/>
        <charset val="134"/>
      </rPr>
      <t> 文化旅游体育与传媒支出</t>
    </r>
  </si>
  <si>
    <r>
      <rPr>
        <sz val="11"/>
        <color rgb="FF000000"/>
        <rFont val="宋体"/>
        <family val="3"/>
        <charset val="134"/>
      </rPr>
      <t> </t>
    </r>
  </si>
  <si>
    <r>
      <rPr>
        <sz val="11"/>
        <color rgb="FF000000"/>
        <rFont val="宋体"/>
        <family val="3"/>
        <charset val="134"/>
      </rPr>
      <t> 社会保障和就业支出</t>
    </r>
  </si>
  <si>
    <r>
      <rPr>
        <sz val="11"/>
        <color rgb="FF000000"/>
        <rFont val="宋体"/>
        <family val="3"/>
        <charset val="134"/>
      </rPr>
      <t> 社会保险基金支出</t>
    </r>
  </si>
  <si>
    <r>
      <rPr>
        <sz val="11"/>
        <color rgb="FF000000"/>
        <rFont val="宋体"/>
        <family val="3"/>
        <charset val="134"/>
      </rPr>
      <t> 卫生健康支出</t>
    </r>
  </si>
  <si>
    <r>
      <rPr>
        <sz val="11"/>
        <color rgb="FF000000"/>
        <rFont val="宋体"/>
        <family val="3"/>
        <charset val="134"/>
      </rPr>
      <t> 节能环保支出</t>
    </r>
  </si>
  <si>
    <r>
      <rPr>
        <sz val="11"/>
        <color rgb="FF000000"/>
        <rFont val="宋体"/>
        <family val="3"/>
        <charset val="134"/>
      </rPr>
      <t> 城乡社区支出</t>
    </r>
  </si>
  <si>
    <r>
      <rPr>
        <sz val="11"/>
        <color rgb="FF000000"/>
        <rFont val="宋体"/>
        <family val="3"/>
        <charset val="134"/>
      </rPr>
      <t> 农林水支出</t>
    </r>
  </si>
  <si>
    <r>
      <rPr>
        <sz val="11"/>
        <color rgb="FF000000"/>
        <rFont val="宋体"/>
        <family val="3"/>
        <charset val="134"/>
      </rPr>
      <t> 交通运输支出</t>
    </r>
  </si>
  <si>
    <r>
      <rPr>
        <sz val="11"/>
        <color rgb="FF000000"/>
        <rFont val="宋体"/>
        <family val="3"/>
        <charset val="134"/>
      </rPr>
      <t> 资源勘探工业信息等支出</t>
    </r>
  </si>
  <si>
    <r>
      <rPr>
        <sz val="11"/>
        <color rgb="FF000000"/>
        <rFont val="宋体"/>
        <family val="3"/>
        <charset val="134"/>
      </rPr>
      <t> 商业服务业等支出</t>
    </r>
  </si>
  <si>
    <r>
      <rPr>
        <sz val="11"/>
        <color rgb="FF000000"/>
        <rFont val="宋体"/>
        <family val="3"/>
        <charset val="134"/>
      </rPr>
      <t> 金融支出</t>
    </r>
  </si>
  <si>
    <r>
      <rPr>
        <sz val="11"/>
        <color rgb="FF000000"/>
        <rFont val="宋体"/>
        <family val="3"/>
        <charset val="134"/>
      </rPr>
      <t> 援助其他地区支出</t>
    </r>
  </si>
  <si>
    <r>
      <rPr>
        <sz val="11"/>
        <color rgb="FF000000"/>
        <rFont val="宋体"/>
        <family val="3"/>
        <charset val="134"/>
      </rPr>
      <t> 自然资源海洋气象等支出</t>
    </r>
  </si>
  <si>
    <r>
      <rPr>
        <sz val="11"/>
        <color rgb="FF000000"/>
        <rFont val="宋体"/>
        <family val="3"/>
        <charset val="134"/>
      </rPr>
      <t> 住房保障支出</t>
    </r>
  </si>
  <si>
    <r>
      <rPr>
        <sz val="11"/>
        <color rgb="FF000000"/>
        <rFont val="宋体"/>
        <family val="3"/>
        <charset val="134"/>
      </rPr>
      <t> 粮油物资储备支出</t>
    </r>
  </si>
  <si>
    <r>
      <rPr>
        <sz val="11"/>
        <color rgb="FF000000"/>
        <rFont val="宋体"/>
        <family val="3"/>
        <charset val="134"/>
      </rPr>
      <t> 国有资本经营预算支出</t>
    </r>
  </si>
  <si>
    <r>
      <rPr>
        <sz val="11"/>
        <color rgb="FF000000"/>
        <rFont val="宋体"/>
        <family val="3"/>
        <charset val="134"/>
      </rPr>
      <t> 灾害防治及应急管理支出</t>
    </r>
  </si>
  <si>
    <r>
      <rPr>
        <sz val="11"/>
        <color rgb="FF000000"/>
        <rFont val="宋体"/>
        <family val="3"/>
        <charset val="134"/>
      </rPr>
      <t> 其他支出</t>
    </r>
  </si>
  <si>
    <r>
      <rPr>
        <sz val="11"/>
        <color rgb="FF000000"/>
        <rFont val="宋体"/>
        <family val="3"/>
        <charset val="134"/>
      </rPr>
      <t> 债务付息支出</t>
    </r>
  </si>
  <si>
    <r>
      <rPr>
        <sz val="11"/>
        <color rgb="FF000000"/>
        <rFont val="宋体"/>
        <family val="3"/>
        <charset val="134"/>
      </rPr>
      <t> 债务发行费用支出</t>
    </r>
  </si>
  <si>
    <r>
      <rPr>
        <sz val="11"/>
        <color rgb="FF000000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</si>
  <si>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</si>
  <si>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</si>
  <si>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</si>
  <si>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</si>
  <si>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</si>
  <si>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</si>
  <si>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</si>
  <si>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</si>
  <si>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</si>
  <si>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family val="3"/>
        <charset val="134"/>
      </rPr>
      <t> 广元市防震减灾服务中心</t>
    </r>
  </si>
  <si>
    <r>
      <rPr>
        <sz val="11"/>
        <color rgb="FF000000"/>
        <rFont val="宋体"/>
        <family val="3"/>
        <charset val="134"/>
      </rPr>
      <t>  商品和服务支出</t>
    </r>
  </si>
  <si>
    <r>
      <rPr>
        <sz val="11"/>
        <color rgb="FF000000"/>
        <rFont val="宋体"/>
        <family val="3"/>
        <charset val="134"/>
      </rPr>
      <t>   公务接待费</t>
    </r>
  </si>
  <si>
    <r>
      <rPr>
        <sz val="11"/>
        <color rgb="FF000000"/>
        <rFont val="宋体"/>
        <family val="3"/>
        <charset val="134"/>
      </rPr>
      <t>   办公费</t>
    </r>
  </si>
  <si>
    <r>
      <rPr>
        <sz val="11"/>
        <color rgb="FF000000"/>
        <rFont val="宋体"/>
        <family val="3"/>
        <charset val="134"/>
      </rPr>
      <t>   工会经费</t>
    </r>
  </si>
  <si>
    <r>
      <rPr>
        <sz val="11"/>
        <color rgb="FF000000"/>
        <rFont val="宋体"/>
        <family val="3"/>
        <charset val="134"/>
      </rPr>
      <t>   其他交通费用</t>
    </r>
  </si>
  <si>
    <r>
      <rPr>
        <sz val="11"/>
        <color rgb="FF000000"/>
        <rFont val="宋体"/>
        <family val="3"/>
        <charset val="134"/>
      </rPr>
      <t>   差旅费</t>
    </r>
  </si>
  <si>
    <r>
      <rPr>
        <sz val="11"/>
        <color rgb="FF000000"/>
        <rFont val="宋体"/>
        <family val="3"/>
        <charset val="134"/>
      </rPr>
      <t>   其他商品和服务支出</t>
    </r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</si>
  <si>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</si>
  <si>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99</t>
    </r>
  </si>
  <si>
    <r>
      <rPr>
        <sz val="11"/>
        <color rgb="FF000000"/>
        <rFont val="宋体"/>
        <family val="3"/>
        <charset val="134"/>
      </rPr>
      <t>    其他商品和服务支出</t>
    </r>
  </si>
  <si>
    <r>
      <rPr>
        <sz val="11"/>
        <color rgb="FF000000"/>
        <rFont val="宋体"/>
        <family val="3"/>
        <charset val="134"/>
      </rPr>
      <t>    党建经费</t>
    </r>
  </si>
  <si>
    <r>
      <rPr>
        <sz val="11"/>
        <color rgb="FF000000"/>
        <rFont val="宋体"/>
        <family val="3"/>
        <charset val="134"/>
      </rPr>
      <t>    退休人员活动经费</t>
    </r>
  </si>
  <si>
    <r>
      <rPr>
        <sz val="11"/>
        <color rgb="FF000000"/>
        <rFont val="宋体"/>
        <family val="3"/>
        <charset val="134"/>
      </rPr>
      <t>   电费</t>
    </r>
  </si>
  <si>
    <r>
      <rPr>
        <sz val="11"/>
        <color rgb="FF000000"/>
        <rFont val="宋体"/>
        <family val="3"/>
        <charset val="134"/>
      </rPr>
      <t>   福利费</t>
    </r>
  </si>
  <si>
    <r>
      <rPr>
        <sz val="11"/>
        <color rgb="FF000000"/>
        <rFont val="宋体"/>
        <family val="3"/>
        <charset val="134"/>
      </rPr>
      <t>   邮电费</t>
    </r>
  </si>
  <si>
    <r>
      <rPr>
        <sz val="11"/>
        <color rgb="FF000000"/>
        <rFont val="宋体"/>
        <family val="3"/>
        <charset val="134"/>
      </rPr>
      <t>   维修（护）费</t>
    </r>
  </si>
  <si>
    <r>
      <rPr>
        <sz val="11"/>
        <color rgb="FF000000"/>
        <rFont val="宋体"/>
        <family val="3"/>
        <charset val="134"/>
      </rPr>
      <t>   印刷费</t>
    </r>
  </si>
  <si>
    <r>
      <rPr>
        <sz val="11"/>
        <color rgb="FF000000"/>
        <rFont val="宋体"/>
        <family val="3"/>
        <charset val="134"/>
      </rPr>
      <t>   水费</t>
    </r>
  </si>
  <si>
    <r>
      <rPr>
        <sz val="11"/>
        <color rgb="FF000000"/>
        <rFont val="宋体"/>
        <family val="3"/>
        <charset val="134"/>
      </rPr>
      <t>   公务用车运行维护费</t>
    </r>
  </si>
  <si>
    <r>
      <rPr>
        <sz val="11"/>
        <color rgb="FF000000"/>
        <rFont val="宋体"/>
        <family val="3"/>
        <charset val="134"/>
      </rPr>
      <t>   委托业务费</t>
    </r>
  </si>
  <si>
    <r>
      <rPr>
        <sz val="11"/>
        <color rgb="FF000000"/>
        <rFont val="宋体"/>
        <family val="3"/>
        <charset val="134"/>
      </rPr>
      <t>   物业管理费</t>
    </r>
  </si>
  <si>
    <r>
      <rPr>
        <sz val="11"/>
        <color rgb="FF000000"/>
        <rFont val="宋体"/>
        <family val="3"/>
        <charset val="134"/>
      </rPr>
      <t>   会议费</t>
    </r>
  </si>
  <si>
    <r>
      <rPr>
        <sz val="11"/>
        <color rgb="FF000000"/>
        <rFont val="宋体"/>
        <family val="3"/>
        <charset val="134"/>
      </rPr>
      <t>  工资福利支出</t>
    </r>
  </si>
  <si>
    <r>
      <rPr>
        <sz val="11"/>
        <color rgb="FF000000"/>
        <rFont val="宋体"/>
        <family val="3"/>
        <charset val="134"/>
      </rPr>
      <t>   津贴补贴</t>
    </r>
  </si>
  <si>
    <r>
      <rPr>
        <sz val="11"/>
        <color rgb="FF000000"/>
        <rFont val="宋体"/>
        <family val="3"/>
        <charset val="134"/>
      </rPr>
      <t>   基本工资</t>
    </r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</si>
  <si>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</si>
  <si>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01</t>
    </r>
  </si>
  <si>
    <r>
      <rPr>
        <sz val="11"/>
        <color rgb="FF000000"/>
        <rFont val="宋体"/>
        <family val="3"/>
        <charset val="134"/>
      </rPr>
      <t>    基本工资</t>
    </r>
  </si>
  <si>
    <r>
      <rPr>
        <sz val="11"/>
        <color rgb="FF000000"/>
        <rFont val="宋体"/>
        <family val="3"/>
        <charset val="134"/>
      </rPr>
      <t>    晋级工资</t>
    </r>
  </si>
  <si>
    <r>
      <rPr>
        <sz val="11"/>
        <color rgb="FF000000"/>
        <rFont val="宋体"/>
        <family val="3"/>
        <charset val="134"/>
      </rPr>
      <t>   奖金</t>
    </r>
  </si>
  <si>
    <r>
      <rPr>
        <sz val="11"/>
        <color rgb="FF000000"/>
        <rFont val="宋体"/>
        <family val="3"/>
        <charset val="134"/>
      </rPr>
      <t>03</t>
    </r>
  </si>
  <si>
    <r>
      <rPr>
        <sz val="11"/>
        <color rgb="FF000000"/>
        <rFont val="宋体"/>
        <family val="3"/>
        <charset val="134"/>
      </rPr>
      <t>    绩效奖补助</t>
    </r>
  </si>
  <si>
    <r>
      <rPr>
        <sz val="11"/>
        <color rgb="FF000000"/>
        <rFont val="宋体"/>
        <family val="3"/>
        <charset val="134"/>
      </rPr>
      <t>    基础绩效奖</t>
    </r>
  </si>
  <si>
    <r>
      <rPr>
        <sz val="11"/>
        <color rgb="FF000000"/>
        <rFont val="宋体"/>
        <family val="3"/>
        <charset val="134"/>
      </rPr>
      <t>    年终一次性奖励工资</t>
    </r>
  </si>
  <si>
    <r>
      <rPr>
        <sz val="11"/>
        <color rgb="FF000000"/>
        <rFont val="宋体"/>
        <family val="3"/>
        <charset val="134"/>
      </rPr>
      <t>    优秀公务员奖励（参公人员）</t>
    </r>
  </si>
  <si>
    <r>
      <rPr>
        <sz val="11"/>
        <color rgb="FF000000"/>
        <rFont val="宋体"/>
        <family val="3"/>
        <charset val="134"/>
      </rPr>
      <t>   机关事业单位基本养老保险缴费</t>
    </r>
  </si>
  <si>
    <r>
      <rPr>
        <sz val="11"/>
        <color rgb="FF000000"/>
        <rFont val="宋体"/>
        <family val="3"/>
        <charset val="134"/>
      </rPr>
      <t>   住房公积金</t>
    </r>
  </si>
  <si>
    <r>
      <rPr>
        <sz val="11"/>
        <color rgb="FF000000"/>
        <rFont val="宋体"/>
        <family val="3"/>
        <charset val="134"/>
      </rPr>
      <t>   其他工资福利支出</t>
    </r>
  </si>
  <si>
    <r>
      <rPr>
        <sz val="11"/>
        <color rgb="FF000000"/>
        <rFont val="宋体"/>
        <family val="3"/>
        <charset val="134"/>
      </rPr>
      <t>   其他社会保障缴费</t>
    </r>
  </si>
  <si>
    <r>
      <rPr>
        <sz val="11"/>
        <color rgb="FF000000"/>
        <rFont val="宋体"/>
        <family val="3"/>
        <charset val="134"/>
      </rPr>
      <t>12</t>
    </r>
  </si>
  <si>
    <r>
      <rPr>
        <sz val="11"/>
        <color rgb="FF000000"/>
        <rFont val="宋体"/>
        <family val="3"/>
        <charset val="134"/>
      </rPr>
      <t>    工伤保险</t>
    </r>
  </si>
  <si>
    <r>
      <rPr>
        <sz val="11"/>
        <color rgb="FF000000"/>
        <rFont val="宋体"/>
        <family val="3"/>
        <charset val="134"/>
      </rPr>
      <t>   职工基本医疗保险缴费</t>
    </r>
  </si>
  <si>
    <r>
      <rPr>
        <sz val="11"/>
        <color rgb="FF000000"/>
        <rFont val="宋体"/>
        <family val="3"/>
        <charset val="134"/>
      </rPr>
      <t>  对个人和家庭的补助</t>
    </r>
  </si>
  <si>
    <r>
      <rPr>
        <sz val="11"/>
        <color rgb="FF000000"/>
        <rFont val="宋体"/>
        <family val="3"/>
        <charset val="134"/>
      </rPr>
      <t>   生活补助</t>
    </r>
  </si>
  <si>
    <r>
      <rPr>
        <sz val="11"/>
        <color rgb="FF000000"/>
        <rFont val="宋体"/>
        <family val="3"/>
        <charset val="134"/>
      </rPr>
      <t>303</t>
    </r>
  </si>
  <si>
    <r>
      <rPr>
        <sz val="11"/>
        <color rgb="FF000000"/>
        <rFont val="宋体"/>
        <family val="3"/>
        <charset val="134"/>
      </rPr>
      <t>05</t>
    </r>
  </si>
  <si>
    <r>
      <rPr>
        <sz val="11"/>
        <color rgb="FF000000"/>
        <rFont val="宋体"/>
        <family val="3"/>
        <charset val="134"/>
      </rPr>
      <t>    退休人员绩效补助</t>
    </r>
  </si>
  <si>
    <r>
      <rPr>
        <sz val="11"/>
        <color rgb="FF000000"/>
        <rFont val="宋体"/>
        <family val="3"/>
        <charset val="134"/>
      </rPr>
      <t> 广元市应急管理局</t>
    </r>
  </si>
  <si>
    <r>
      <rPr>
        <sz val="11"/>
        <color rgb="FF000000"/>
        <rFont val="宋体"/>
        <family val="3"/>
        <charset val="134"/>
      </rPr>
      <t>   劳务费</t>
    </r>
  </si>
  <si>
    <r>
      <rPr>
        <sz val="11"/>
        <color rgb="FF000000"/>
        <rFont val="宋体"/>
        <family val="3"/>
        <charset val="134"/>
      </rPr>
      <t>   咨询费</t>
    </r>
  </si>
  <si>
    <r>
      <rPr>
        <sz val="11"/>
        <color rgb="FF000000"/>
        <rFont val="宋体"/>
        <family val="3"/>
        <charset val="134"/>
      </rPr>
      <t>    遗属生活补助</t>
    </r>
  </si>
  <si>
    <r>
      <rPr>
        <sz val="11"/>
        <color rgb="FF000000"/>
        <rFont val="宋体"/>
        <family val="3"/>
        <charset val="134"/>
      </rPr>
      <t>   奖励金</t>
    </r>
  </si>
  <si>
    <r>
      <rPr>
        <sz val="11"/>
        <color rgb="FF000000"/>
        <rFont val="宋体"/>
        <family val="3"/>
        <charset val="134"/>
      </rPr>
      <t>  其他支出</t>
    </r>
  </si>
  <si>
    <r>
      <rPr>
        <sz val="11"/>
        <color rgb="FF000000"/>
        <rFont val="宋体"/>
        <family val="3"/>
        <charset val="134"/>
      </rPr>
      <t>   其他支出</t>
    </r>
  </si>
  <si>
    <r>
      <rPr>
        <sz val="11"/>
        <color rgb="FF000000"/>
        <rFont val="宋体"/>
        <family val="3"/>
        <charset val="134"/>
      </rPr>
      <t>  资本性支出</t>
    </r>
  </si>
  <si>
    <r>
      <rPr>
        <sz val="11"/>
        <color rgb="FF000000"/>
        <rFont val="宋体"/>
        <family val="3"/>
        <charset val="134"/>
      </rPr>
      <t>   其他资本性支出</t>
    </r>
  </si>
  <si>
    <r>
      <rPr>
        <sz val="11"/>
        <color rgb="FF000000"/>
        <rFont val="宋体"/>
        <family val="3"/>
        <charset val="134"/>
      </rPr>
      <t> 广元市生产安全应急救援支队</t>
    </r>
  </si>
  <si>
    <r>
      <rPr>
        <sz val="11"/>
        <color rgb="FF000000"/>
        <rFont val="宋体"/>
        <family val="3"/>
        <charset val="134"/>
      </rPr>
      <t>   专用材料费</t>
    </r>
  </si>
  <si>
    <r>
      <rPr>
        <sz val="11"/>
        <color rgb="FF000000"/>
        <rFont val="宋体"/>
        <family val="3"/>
        <charset val="134"/>
      </rPr>
      <t>   绩效工资</t>
    </r>
  </si>
  <si>
    <r>
      <rPr>
        <sz val="11"/>
        <color rgb="FF000000"/>
        <rFont val="宋体"/>
        <family val="3"/>
        <charset val="134"/>
      </rPr>
      <t>    失业保险</t>
    </r>
  </si>
  <si>
    <r>
      <rPr>
        <sz val="11"/>
        <color rgb="FF000000"/>
        <rFont val="宋体"/>
        <family val="3"/>
        <charset val="134"/>
      </rPr>
      <t> 广元市应急保障中心</t>
    </r>
  </si>
  <si>
    <r>
      <rPr>
        <sz val="11"/>
        <color rgb="FF000000"/>
        <rFont val="宋体"/>
        <family val="3"/>
        <charset val="134"/>
      </rPr>
      <t> 广元市应急管理科技信息中心</t>
    </r>
  </si>
  <si>
    <r>
      <rPr>
        <sz val="11"/>
        <color rgb="FF000000"/>
        <rFont val="宋体"/>
        <family val="3"/>
        <charset val="134"/>
      </rPr>
      <t> 广元市减灾事务中心</t>
    </r>
  </si>
  <si>
    <r>
      <rPr>
        <sz val="11"/>
        <color rgb="FF000000"/>
        <rFont val="宋体"/>
        <family val="3"/>
        <charset val="134"/>
      </rPr>
      <t> 广元市矿山安全培训中心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</si>
  <si>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</si>
  <si>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</si>
  <si>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</si>
  <si>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family val="3"/>
        <charset val="134"/>
      </rPr>
      <t>广元市应急管理局部门</t>
    </r>
  </si>
  <si>
    <t>331</t>
  </si>
  <si>
    <r>
      <rPr>
        <sz val="11"/>
        <color rgb="FF000000"/>
        <rFont val="宋体"/>
        <family val="3"/>
        <charset val="134"/>
      </rPr>
      <t> 其他灾害防治及应急管理支出</t>
    </r>
  </si>
  <si>
    <t>16</t>
  </si>
  <si>
    <r>
      <rPr>
        <sz val="11"/>
        <color rgb="FF000000"/>
        <rFont val="宋体"/>
        <family val="3"/>
        <charset val="134"/>
      </rPr>
      <t> 引进人才费用</t>
    </r>
  </si>
  <si>
    <t>203</t>
  </si>
  <si>
    <t>06</t>
  </si>
  <si>
    <t>03</t>
  </si>
  <si>
    <r>
      <rPr>
        <sz val="11"/>
        <color rgb="FF000000"/>
        <rFont val="宋体"/>
        <family val="3"/>
        <charset val="134"/>
      </rPr>
      <t> 人民防空</t>
    </r>
  </si>
  <si>
    <t>表3-1</t>
  </si>
  <si>
    <t>一般公共预算基本支出预算表</t>
  </si>
  <si>
    <t>人员经费</t>
  </si>
  <si>
    <t>公用经费</t>
  </si>
  <si>
    <t>302</t>
  </si>
  <si>
    <r>
      <rPr>
        <sz val="11"/>
        <color rgb="FF000000"/>
        <rFont val="宋体"/>
        <family val="3"/>
        <charset val="134"/>
      </rPr>
      <t> 商品和服务支出</t>
    </r>
  </si>
  <si>
    <r>
      <rPr>
        <sz val="11"/>
        <color rgb="FF000000"/>
        <rFont val="宋体"/>
        <family val="3"/>
        <charset val="134"/>
      </rPr>
      <t>17</t>
    </r>
  </si>
  <si>
    <t>30217</t>
  </si>
  <si>
    <r>
      <rPr>
        <sz val="11"/>
        <color rgb="FF000000"/>
        <rFont val="宋体"/>
        <family val="3"/>
        <charset val="134"/>
      </rPr>
      <t>  公务接待费</t>
    </r>
  </si>
  <si>
    <t>30201</t>
  </si>
  <si>
    <r>
      <rPr>
        <sz val="11"/>
        <color rgb="FF000000"/>
        <rFont val="宋体"/>
        <family val="3"/>
        <charset val="134"/>
      </rPr>
      <t>  办公费</t>
    </r>
  </si>
  <si>
    <r>
      <rPr>
        <sz val="11"/>
        <color rgb="FF000000"/>
        <rFont val="宋体"/>
        <family val="3"/>
        <charset val="134"/>
      </rPr>
      <t>28</t>
    </r>
  </si>
  <si>
    <t>30228</t>
  </si>
  <si>
    <r>
      <rPr>
        <sz val="11"/>
        <color rgb="FF000000"/>
        <rFont val="宋体"/>
        <family val="3"/>
        <charset val="134"/>
      </rPr>
      <t>  工会经费</t>
    </r>
  </si>
  <si>
    <r>
      <rPr>
        <sz val="11"/>
        <color rgb="FF000000"/>
        <rFont val="宋体"/>
        <family val="3"/>
        <charset val="134"/>
      </rPr>
      <t>39</t>
    </r>
  </si>
  <si>
    <t>30239</t>
  </si>
  <si>
    <r>
      <rPr>
        <sz val="11"/>
        <color rgb="FF000000"/>
        <rFont val="宋体"/>
        <family val="3"/>
        <charset val="134"/>
      </rPr>
      <t>  其他交通费用</t>
    </r>
  </si>
  <si>
    <t>30299</t>
  </si>
  <si>
    <r>
      <rPr>
        <sz val="11"/>
        <color rgb="FF000000"/>
        <rFont val="宋体"/>
        <family val="3"/>
        <charset val="134"/>
      </rPr>
      <t>  其他商品和服务支出</t>
    </r>
  </si>
  <si>
    <t>3029903</t>
  </si>
  <si>
    <t>3029901</t>
  </si>
  <si>
    <r>
      <rPr>
        <sz val="11"/>
        <color rgb="FF000000"/>
        <rFont val="宋体"/>
        <family val="3"/>
        <charset val="134"/>
      </rPr>
      <t>   党建经费</t>
    </r>
  </si>
  <si>
    <t>3029902</t>
  </si>
  <si>
    <r>
      <rPr>
        <sz val="11"/>
        <color rgb="FF000000"/>
        <rFont val="宋体"/>
        <family val="3"/>
        <charset val="134"/>
      </rPr>
      <t>   退休人员活动经费</t>
    </r>
  </si>
  <si>
    <r>
      <rPr>
        <sz val="11"/>
        <color rgb="FF000000"/>
        <rFont val="宋体"/>
        <family val="3"/>
        <charset val="134"/>
      </rPr>
      <t>06</t>
    </r>
  </si>
  <si>
    <t>30206</t>
  </si>
  <si>
    <r>
      <rPr>
        <sz val="11"/>
        <color rgb="FF000000"/>
        <rFont val="宋体"/>
        <family val="3"/>
        <charset val="134"/>
      </rPr>
      <t>  电费</t>
    </r>
  </si>
  <si>
    <r>
      <rPr>
        <sz val="11"/>
        <color rgb="FF000000"/>
        <rFont val="宋体"/>
        <family val="3"/>
        <charset val="134"/>
      </rPr>
      <t>29</t>
    </r>
  </si>
  <si>
    <t>30229</t>
  </si>
  <si>
    <r>
      <rPr>
        <sz val="11"/>
        <color rgb="FF000000"/>
        <rFont val="宋体"/>
        <family val="3"/>
        <charset val="134"/>
      </rPr>
      <t>  福利费</t>
    </r>
  </si>
  <si>
    <r>
      <rPr>
        <sz val="11"/>
        <color rgb="FF000000"/>
        <rFont val="宋体"/>
        <family val="3"/>
        <charset val="134"/>
      </rPr>
      <t>07</t>
    </r>
  </si>
  <si>
    <t>30207</t>
  </si>
  <si>
    <r>
      <rPr>
        <sz val="11"/>
        <color rgb="FF000000"/>
        <rFont val="宋体"/>
        <family val="3"/>
        <charset val="134"/>
      </rPr>
      <t>  邮电费</t>
    </r>
  </si>
  <si>
    <r>
      <rPr>
        <sz val="11"/>
        <color rgb="FF000000"/>
        <rFont val="宋体"/>
        <family val="3"/>
        <charset val="134"/>
      </rPr>
      <t>13</t>
    </r>
  </si>
  <si>
    <t>30213</t>
  </si>
  <si>
    <r>
      <rPr>
        <sz val="11"/>
        <color rgb="FF000000"/>
        <rFont val="宋体"/>
        <family val="3"/>
        <charset val="134"/>
      </rPr>
      <t>  维修（护）费</t>
    </r>
  </si>
  <si>
    <r>
      <rPr>
        <sz val="11"/>
        <color rgb="FF000000"/>
        <rFont val="宋体"/>
        <family val="3"/>
        <charset val="134"/>
      </rPr>
      <t>02</t>
    </r>
  </si>
  <si>
    <t>30202</t>
  </si>
  <si>
    <r>
      <rPr>
        <sz val="11"/>
        <color rgb="FF000000"/>
        <rFont val="宋体"/>
        <family val="3"/>
        <charset val="134"/>
      </rPr>
      <t>  印刷费</t>
    </r>
  </si>
  <si>
    <t>30205</t>
  </si>
  <si>
    <r>
      <rPr>
        <sz val="11"/>
        <color rgb="FF000000"/>
        <rFont val="宋体"/>
        <family val="3"/>
        <charset val="134"/>
      </rPr>
      <t>  水费</t>
    </r>
  </si>
  <si>
    <r>
      <rPr>
        <sz val="11"/>
        <color rgb="FF000000"/>
        <rFont val="宋体"/>
        <family val="3"/>
        <charset val="134"/>
      </rPr>
      <t>11</t>
    </r>
  </si>
  <si>
    <t>30211</t>
  </si>
  <si>
    <r>
      <rPr>
        <sz val="11"/>
        <color rgb="FF000000"/>
        <rFont val="宋体"/>
        <family val="3"/>
        <charset val="134"/>
      </rPr>
      <t>  差旅费</t>
    </r>
  </si>
  <si>
    <r>
      <rPr>
        <sz val="11"/>
        <color rgb="FF000000"/>
        <rFont val="宋体"/>
        <family val="3"/>
        <charset val="134"/>
      </rPr>
      <t>31</t>
    </r>
  </si>
  <si>
    <t>30231</t>
  </si>
  <si>
    <r>
      <rPr>
        <sz val="11"/>
        <color rgb="FF000000"/>
        <rFont val="宋体"/>
        <family val="3"/>
        <charset val="134"/>
      </rPr>
      <t>  公务用车运行维护费</t>
    </r>
  </si>
  <si>
    <r>
      <rPr>
        <sz val="11"/>
        <color rgb="FF000000"/>
        <rFont val="宋体"/>
        <family val="3"/>
        <charset val="134"/>
      </rPr>
      <t>09</t>
    </r>
  </si>
  <si>
    <t>30209</t>
  </si>
  <si>
    <r>
      <rPr>
        <sz val="11"/>
        <color rgb="FF000000"/>
        <rFont val="宋体"/>
        <family val="3"/>
        <charset val="134"/>
      </rPr>
      <t>  物业管理费</t>
    </r>
  </si>
  <si>
    <r>
      <rPr>
        <sz val="11"/>
        <color rgb="FF000000"/>
        <rFont val="宋体"/>
        <family val="3"/>
        <charset val="134"/>
      </rPr>
      <t>15</t>
    </r>
  </si>
  <si>
    <t>30215</t>
  </si>
  <si>
    <r>
      <rPr>
        <sz val="11"/>
        <color rgb="FF000000"/>
        <rFont val="宋体"/>
        <family val="3"/>
        <charset val="134"/>
      </rPr>
      <t>  会议费</t>
    </r>
  </si>
  <si>
    <t>301</t>
  </si>
  <si>
    <r>
      <rPr>
        <sz val="11"/>
        <color rgb="FF000000"/>
        <rFont val="宋体"/>
        <family val="3"/>
        <charset val="134"/>
      </rPr>
      <t> 工资福利支出</t>
    </r>
  </si>
  <si>
    <t>30102</t>
  </si>
  <si>
    <r>
      <rPr>
        <sz val="11"/>
        <color rgb="FF000000"/>
        <rFont val="宋体"/>
        <family val="3"/>
        <charset val="134"/>
      </rPr>
      <t>  津贴补贴</t>
    </r>
  </si>
  <si>
    <t>30101</t>
  </si>
  <si>
    <r>
      <rPr>
        <sz val="11"/>
        <color rgb="FF000000"/>
        <rFont val="宋体"/>
        <family val="3"/>
        <charset val="134"/>
      </rPr>
      <t>  基本工资</t>
    </r>
  </si>
  <si>
    <t>3010102</t>
  </si>
  <si>
    <t>3010101</t>
  </si>
  <si>
    <r>
      <rPr>
        <sz val="11"/>
        <color rgb="FF000000"/>
        <rFont val="宋体"/>
        <family val="3"/>
        <charset val="134"/>
      </rPr>
      <t>   晋级工资</t>
    </r>
  </si>
  <si>
    <r>
      <rPr>
        <sz val="11"/>
        <color rgb="FF000000"/>
        <rFont val="宋体"/>
        <family val="3"/>
        <charset val="134"/>
      </rPr>
      <t>08</t>
    </r>
  </si>
  <si>
    <t>30108</t>
  </si>
  <si>
    <r>
      <rPr>
        <sz val="11"/>
        <color rgb="FF000000"/>
        <rFont val="宋体"/>
        <family val="3"/>
        <charset val="134"/>
      </rPr>
      <t>  机关事业单位基本养老保险缴费</t>
    </r>
  </si>
  <si>
    <t>30113</t>
  </si>
  <si>
    <r>
      <rPr>
        <sz val="11"/>
        <color rgb="FF000000"/>
        <rFont val="宋体"/>
        <family val="3"/>
        <charset val="134"/>
      </rPr>
      <t>  住房公积金</t>
    </r>
  </si>
  <si>
    <t>30199</t>
  </si>
  <si>
    <r>
      <rPr>
        <sz val="11"/>
        <color rgb="FF000000"/>
        <rFont val="宋体"/>
        <family val="3"/>
        <charset val="134"/>
      </rPr>
      <t>  其他工资福利支出</t>
    </r>
  </si>
  <si>
    <t>30103</t>
  </si>
  <si>
    <r>
      <rPr>
        <sz val="11"/>
        <color rgb="FF000000"/>
        <rFont val="宋体"/>
        <family val="3"/>
        <charset val="134"/>
      </rPr>
      <t>  奖金</t>
    </r>
  </si>
  <si>
    <t>3010303</t>
  </si>
  <si>
    <r>
      <rPr>
        <sz val="11"/>
        <color rgb="FF000000"/>
        <rFont val="宋体"/>
        <family val="3"/>
        <charset val="134"/>
      </rPr>
      <t>   基础绩效奖</t>
    </r>
  </si>
  <si>
    <t>3010301</t>
  </si>
  <si>
    <r>
      <rPr>
        <sz val="11"/>
        <color rgb="FF000000"/>
        <rFont val="宋体"/>
        <family val="3"/>
        <charset val="134"/>
      </rPr>
      <t>   年终一次性奖励工资</t>
    </r>
  </si>
  <si>
    <t>3010302</t>
  </si>
  <si>
    <r>
      <rPr>
        <sz val="11"/>
        <color rgb="FF000000"/>
        <rFont val="宋体"/>
        <family val="3"/>
        <charset val="134"/>
      </rPr>
      <t>   优秀公务员奖励（参公人员）</t>
    </r>
  </si>
  <si>
    <t>30112</t>
  </si>
  <si>
    <r>
      <rPr>
        <sz val="11"/>
        <color rgb="FF000000"/>
        <rFont val="宋体"/>
        <family val="3"/>
        <charset val="134"/>
      </rPr>
      <t>  其他社会保障缴费</t>
    </r>
  </si>
  <si>
    <t>3011202</t>
  </si>
  <si>
    <r>
      <rPr>
        <sz val="11"/>
        <color rgb="FF000000"/>
        <rFont val="宋体"/>
        <family val="3"/>
        <charset val="134"/>
      </rPr>
      <t>   工伤保险</t>
    </r>
  </si>
  <si>
    <r>
      <rPr>
        <sz val="11"/>
        <color rgb="FF000000"/>
        <rFont val="宋体"/>
        <family val="3"/>
        <charset val="134"/>
      </rPr>
      <t>10</t>
    </r>
  </si>
  <si>
    <t>30110</t>
  </si>
  <si>
    <r>
      <rPr>
        <sz val="11"/>
        <color rgb="FF000000"/>
        <rFont val="宋体"/>
        <family val="3"/>
        <charset val="134"/>
      </rPr>
      <t>  职工基本医疗保险缴费</t>
    </r>
  </si>
  <si>
    <t>303</t>
  </si>
  <si>
    <r>
      <rPr>
        <sz val="11"/>
        <color rgb="FF000000"/>
        <rFont val="宋体"/>
        <family val="3"/>
        <charset val="134"/>
      </rPr>
      <t> 对个人和家庭的补助</t>
    </r>
  </si>
  <si>
    <t>30305</t>
  </si>
  <si>
    <r>
      <rPr>
        <sz val="11"/>
        <color rgb="FF000000"/>
        <rFont val="宋体"/>
        <family val="3"/>
        <charset val="134"/>
      </rPr>
      <t>  生活补助</t>
    </r>
  </si>
  <si>
    <t>3030501</t>
  </si>
  <si>
    <r>
      <rPr>
        <sz val="11"/>
        <color rgb="FF000000"/>
        <rFont val="宋体"/>
        <family val="3"/>
        <charset val="134"/>
      </rPr>
      <t>   退休人员绩效补助</t>
    </r>
  </si>
  <si>
    <t>3030504</t>
  </si>
  <si>
    <r>
      <rPr>
        <sz val="11"/>
        <color rgb="FF000000"/>
        <rFont val="宋体"/>
        <family val="3"/>
        <charset val="134"/>
      </rPr>
      <t>   遗属生活补助</t>
    </r>
  </si>
  <si>
    <t>30309</t>
  </si>
  <si>
    <r>
      <rPr>
        <sz val="11"/>
        <color rgb="FF000000"/>
        <rFont val="宋体"/>
        <family val="3"/>
        <charset val="134"/>
      </rPr>
      <t>  奖励金</t>
    </r>
  </si>
  <si>
    <t>30107</t>
  </si>
  <si>
    <r>
      <rPr>
        <sz val="11"/>
        <color rgb="FF000000"/>
        <rFont val="宋体"/>
        <family val="3"/>
        <charset val="134"/>
      </rPr>
      <t>  绩效工资</t>
    </r>
  </si>
  <si>
    <t>3011201</t>
  </si>
  <si>
    <r>
      <rPr>
        <sz val="11"/>
        <color rgb="FF000000"/>
        <rFont val="宋体"/>
        <family val="3"/>
        <charset val="134"/>
      </rPr>
      <t>   失业保险</t>
    </r>
  </si>
  <si>
    <t>30203</t>
  </si>
  <si>
    <r>
      <rPr>
        <sz val="11"/>
        <color rgb="FF000000"/>
        <rFont val="宋体"/>
        <family val="3"/>
        <charset val="134"/>
      </rPr>
      <t>  咨询费</t>
    </r>
  </si>
  <si>
    <t>表3-2</t>
  </si>
  <si>
    <t>一般公共预算项目支出预算表</t>
  </si>
  <si>
    <t>金额</t>
  </si>
  <si>
    <r>
      <rPr>
        <sz val="11"/>
        <color rgb="FF000000"/>
        <rFont val="宋体"/>
        <family val="3"/>
        <charset val="134"/>
      </rPr>
      <t>  应急救援战备值班经费</t>
    </r>
  </si>
  <si>
    <r>
      <rPr>
        <sz val="11"/>
        <color rgb="FF000000"/>
        <rFont val="宋体"/>
        <family val="3"/>
        <charset val="134"/>
      </rPr>
      <t>  2023年乡村振兴工作经费</t>
    </r>
  </si>
  <si>
    <r>
      <rPr>
        <sz val="11"/>
        <color rgb="FF000000"/>
        <rFont val="宋体"/>
        <family val="3"/>
        <charset val="134"/>
      </rPr>
      <t>  2023应急救援信息平台运维费</t>
    </r>
  </si>
  <si>
    <r>
      <rPr>
        <sz val="11"/>
        <color rgb="FF000000"/>
        <rFont val="宋体"/>
        <family val="3"/>
        <charset val="134"/>
      </rPr>
      <t>  救援业务能力提升经费</t>
    </r>
  </si>
  <si>
    <r>
      <rPr>
        <sz val="11"/>
        <color rgb="FF000000"/>
        <rFont val="宋体"/>
        <family val="3"/>
        <charset val="134"/>
      </rPr>
      <t>  应急救援控编人员保障经费</t>
    </r>
  </si>
  <si>
    <r>
      <rPr>
        <sz val="11"/>
        <color rgb="FF000000"/>
        <rFont val="宋体"/>
        <family val="3"/>
        <charset val="134"/>
      </rPr>
      <t>  应急救援能力提升</t>
    </r>
  </si>
  <si>
    <r>
      <rPr>
        <sz val="11"/>
        <color rgb="FF000000"/>
        <rFont val="宋体"/>
        <family val="3"/>
        <charset val="134"/>
      </rPr>
      <t>  智慧广元公共安全平台政府指挥系统</t>
    </r>
  </si>
  <si>
    <r>
      <rPr>
        <sz val="11"/>
        <color rgb="FF000000"/>
        <rFont val="宋体"/>
        <family val="3"/>
        <charset val="134"/>
      </rPr>
      <t>  综合应急保障经费</t>
    </r>
  </si>
  <si>
    <r>
      <rPr>
        <sz val="11"/>
        <color rgb="FF000000"/>
        <rFont val="宋体"/>
        <family val="3"/>
        <charset val="134"/>
      </rPr>
      <t>  应急管理处置培训经费</t>
    </r>
  </si>
  <si>
    <r>
      <rPr>
        <sz val="11"/>
        <color rgb="FF000000"/>
        <rFont val="宋体"/>
        <family val="3"/>
        <charset val="134"/>
      </rPr>
      <t>  全市灾情报送平台网络租赁费和应急电话使用费</t>
    </r>
  </si>
  <si>
    <r>
      <rPr>
        <sz val="11"/>
        <color rgb="FF000000"/>
        <rFont val="宋体"/>
        <family val="3"/>
        <charset val="134"/>
      </rPr>
      <t>  应急指挥专线</t>
    </r>
  </si>
  <si>
    <r>
      <rPr>
        <sz val="11"/>
        <color rgb="FF000000"/>
        <rFont val="宋体"/>
        <family val="3"/>
        <charset val="134"/>
      </rPr>
      <t>  应急指挥中心运行维护费</t>
    </r>
  </si>
  <si>
    <r>
      <rPr>
        <sz val="11"/>
        <color rgb="FF000000"/>
        <rFont val="宋体"/>
        <family val="3"/>
        <charset val="134"/>
      </rPr>
      <t>  年度考核奖</t>
    </r>
  </si>
  <si>
    <r>
      <rPr>
        <sz val="11"/>
        <color rgb="FF000000"/>
        <rFont val="宋体"/>
        <family val="3"/>
        <charset val="134"/>
      </rPr>
      <t>  大型避难场所设备设施维修维护</t>
    </r>
  </si>
  <si>
    <r>
      <rPr>
        <sz val="11"/>
        <color rgb="FF000000"/>
        <rFont val="宋体"/>
        <family val="3"/>
        <charset val="134"/>
      </rPr>
      <t>  查灾、核灾、灾害评估及灾害信息人员培训工作经费</t>
    </r>
  </si>
  <si>
    <r>
      <rPr>
        <sz val="11"/>
        <color rgb="FF000000"/>
        <rFont val="宋体"/>
        <family val="3"/>
        <charset val="134"/>
      </rPr>
      <t>  地震监测项目</t>
    </r>
  </si>
  <si>
    <r>
      <rPr>
        <sz val="11"/>
        <color rgb="FF000000"/>
        <rFont val="宋体"/>
        <family val="3"/>
        <charset val="134"/>
      </rPr>
      <t>  中央自然灾害防治体系建设补助资金</t>
    </r>
  </si>
  <si>
    <r>
      <rPr>
        <sz val="11"/>
        <color rgb="FF000000"/>
        <rFont val="宋体"/>
        <family val="3"/>
        <charset val="134"/>
      </rPr>
      <t>  省级安全生产专项资金</t>
    </r>
  </si>
  <si>
    <r>
      <rPr>
        <sz val="11"/>
        <color rgb="FF000000"/>
        <rFont val="宋体"/>
        <family val="3"/>
        <charset val="134"/>
      </rPr>
      <t>  12350安全生产举报电话奖励</t>
    </r>
  </si>
  <si>
    <r>
      <rPr>
        <sz val="11"/>
        <color rgb="FF000000"/>
        <rFont val="宋体"/>
        <family val="3"/>
        <charset val="134"/>
      </rPr>
      <t>  政府购买服务人员工资机关</t>
    </r>
  </si>
  <si>
    <r>
      <rPr>
        <sz val="11"/>
        <color rgb="FF000000"/>
        <rFont val="宋体"/>
        <family val="3"/>
        <charset val="134"/>
      </rPr>
      <t>  2023年专家服务费</t>
    </r>
  </si>
  <si>
    <r>
      <rPr>
        <sz val="11"/>
        <color rgb="FF000000"/>
        <rFont val="宋体"/>
        <family val="3"/>
        <charset val="134"/>
      </rPr>
      <t>  纪检工作经费</t>
    </r>
  </si>
  <si>
    <r>
      <rPr>
        <sz val="11"/>
        <color rgb="FF000000"/>
        <rFont val="宋体"/>
        <family val="3"/>
        <charset val="134"/>
      </rPr>
      <t>  应急管理综合信息平台运行维护</t>
    </r>
  </si>
  <si>
    <r>
      <rPr>
        <sz val="11"/>
        <color rgb="FF000000"/>
        <rFont val="宋体"/>
        <family val="3"/>
        <charset val="134"/>
      </rPr>
      <t>  春节慰问活动资金</t>
    </r>
  </si>
  <si>
    <r>
      <rPr>
        <sz val="11"/>
        <color rgb="FF000000"/>
        <rFont val="宋体"/>
        <family val="3"/>
        <charset val="134"/>
      </rPr>
      <t>  危化诊断排查</t>
    </r>
  </si>
  <si>
    <r>
      <rPr>
        <sz val="11"/>
        <color rgb="FF000000"/>
        <rFont val="宋体"/>
        <family val="3"/>
        <charset val="134"/>
      </rPr>
      <t>  危险化学品企业电路运维保障经费</t>
    </r>
  </si>
  <si>
    <r>
      <rPr>
        <sz val="11"/>
        <color rgb="FF000000"/>
        <rFont val="宋体"/>
        <family val="3"/>
        <charset val="134"/>
      </rPr>
      <t>  应急处突经费</t>
    </r>
  </si>
  <si>
    <r>
      <rPr>
        <sz val="11"/>
        <color rgb="FF000000"/>
        <rFont val="宋体"/>
        <family val="3"/>
        <charset val="134"/>
      </rPr>
      <t>  两新组织党建工作经费</t>
    </r>
  </si>
  <si>
    <r>
      <rPr>
        <sz val="11"/>
        <color rgb="FF000000"/>
        <rFont val="宋体"/>
        <family val="3"/>
        <charset val="134"/>
      </rPr>
      <t>  防灾减灾训练基地维护运行费</t>
    </r>
  </si>
  <si>
    <r>
      <rPr>
        <sz val="11"/>
        <color rgb="FF000000"/>
        <rFont val="宋体"/>
        <family val="3"/>
        <charset val="134"/>
      </rPr>
      <t>  安全生产培训实操考试点建设资金</t>
    </r>
  </si>
  <si>
    <r>
      <rPr>
        <sz val="11"/>
        <color rgb="FF000000"/>
        <rFont val="宋体"/>
        <family val="3"/>
        <charset val="134"/>
      </rPr>
      <t>  考试点交叉监考费</t>
    </r>
  </si>
  <si>
    <r>
      <rPr>
        <sz val="11"/>
        <color rgb="FF000000"/>
        <rFont val="宋体"/>
        <family val="3"/>
        <charset val="134"/>
      </rPr>
      <t>  考试中心日常运行费用</t>
    </r>
  </si>
  <si>
    <r>
      <rPr>
        <sz val="11"/>
        <color rgb="FF000000"/>
        <rFont val="宋体"/>
        <family val="3"/>
        <charset val="134"/>
      </rPr>
      <t>  2023年科技和信息化建设工作经费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</si>
  <si>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</si>
  <si>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</si>
  <si>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</si>
  <si>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</si>
  <si>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</si>
  <si>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</si>
  <si>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</si>
  <si>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</si>
  <si>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</si>
  <si>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</si>
  <si>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</si>
  <si>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</si>
  <si>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</si>
  <si>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</si>
  <si>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</si>
  <si>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</si>
  <si>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</si>
  <si>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本表无数据</t>
  </si>
  <si>
    <t>本表无数据</t>
    <phoneticPr fontId="14" type="noConversion"/>
  </si>
  <si>
    <t>本表无数据</t>
    <phoneticPr fontId="14" type="noConversion"/>
  </si>
  <si>
    <t>部门：广元市应急管理局</t>
    <phoneticPr fontId="14" type="noConversion"/>
  </si>
  <si>
    <t>部门：广元市应急管理局</t>
    <phoneticPr fontId="14" type="noConversion"/>
  </si>
  <si>
    <t>部门：广元市应急管理局</t>
    <phoneticPr fontId="14" type="noConversion"/>
  </si>
  <si>
    <t>市级当年财政拨款安排</t>
    <phoneticPr fontId="14" type="noConversion"/>
  </si>
  <si>
    <t>上级提前通知专项转移支付等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</si>
</sst>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0000000000_ "/>
    <numFmt numFmtId="177" formatCode="#,##0.000000000000000_ "/>
    <numFmt numFmtId="178" formatCode="#,##0.00_ "/>
    <numFmt numFmtId="179" formatCode="yyyy&quot;年&quot;mm&quot;月&quot;dd&quot;日&quot;"/>
    <numFmt numFmtId="180" formatCode="#,##0.0_ "/>
    <numFmt numFmtId="181" formatCode="#,##0.0000000000000_ "/>
  </numFmts>
  <fonts count="17">
    <font>
      <sz val="11"/>
      <color indexed="8"/>
      <name val="等线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FFFFFF"/>
      </right>
      <top style="thin">
        <color rgb="FFC2C3C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78" fontId="0" fillId="0" borderId="0" xfId="0" applyNumberForma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81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9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75" defaultRowHeight="14.25"/>
  <cols>
    <col min="1" max="1" width="143.625" customWidth="1"/>
  </cols>
  <sheetData>
    <row r="1" spans="1:1" ht="74.25" customHeight="1">
      <c r="A1" s="85"/>
    </row>
    <row r="2" spans="1:1" ht="170.85" customHeight="1">
      <c r="A2" s="86" t="s">
        <v>0</v>
      </c>
    </row>
    <row r="3" spans="1:1" ht="128.1" customHeight="1">
      <c r="A3" s="87">
        <v>44959</v>
      </c>
    </row>
  </sheetData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pane ySplit="6" topLeftCell="A7" activePane="bottomLeft" state="frozen"/>
      <selection pane="bottomLeft" activeCell="D15" sqref="D15"/>
    </sheetView>
  </sheetViews>
  <sheetFormatPr defaultColWidth="9.75" defaultRowHeight="14.25"/>
  <cols>
    <col min="1" max="1" width="1.5" customWidth="1"/>
    <col min="2" max="2" width="13.375" customWidth="1"/>
    <col min="3" max="3" width="30" customWidth="1"/>
    <col min="4" max="4" width="16.5" customWidth="1"/>
    <col min="5" max="5" width="8.625" customWidth="1"/>
    <col min="6" max="6" width="11.125" customWidth="1"/>
    <col min="7" max="7" width="8.375" customWidth="1"/>
    <col min="8" max="8" width="16.5" customWidth="1"/>
    <col min="9" max="9" width="11" customWidth="1"/>
    <col min="10" max="10" width="1.5" customWidth="1"/>
  </cols>
  <sheetData>
    <row r="1" spans="1:10" ht="14.25" customHeight="1">
      <c r="A1" s="1"/>
      <c r="B1" s="2"/>
      <c r="C1" s="13"/>
      <c r="D1" s="14"/>
      <c r="E1" s="14"/>
      <c r="F1" s="14"/>
      <c r="G1" s="14"/>
      <c r="H1" s="14"/>
      <c r="I1" s="19" t="s">
        <v>382</v>
      </c>
      <c r="J1" s="5"/>
    </row>
    <row r="2" spans="1:10" ht="19.899999999999999" customHeight="1">
      <c r="A2" s="1"/>
      <c r="B2" s="109" t="s">
        <v>383</v>
      </c>
      <c r="C2" s="109"/>
      <c r="D2" s="109"/>
      <c r="E2" s="109"/>
      <c r="F2" s="109"/>
      <c r="G2" s="109"/>
      <c r="H2" s="109"/>
      <c r="I2" s="109"/>
      <c r="J2" s="5" t="s">
        <v>2</v>
      </c>
    </row>
    <row r="3" spans="1:10" ht="17.100000000000001" customHeight="1">
      <c r="A3" s="3"/>
      <c r="B3" s="110" t="s">
        <v>404</v>
      </c>
      <c r="C3" s="110"/>
      <c r="D3" s="20"/>
      <c r="E3" s="20"/>
      <c r="F3" s="20"/>
      <c r="G3" s="20"/>
      <c r="H3" s="20"/>
      <c r="I3" s="20" t="s">
        <v>4</v>
      </c>
      <c r="J3" s="21"/>
    </row>
    <row r="4" spans="1:10" ht="21.4" customHeight="1">
      <c r="A4" s="5"/>
      <c r="B4" s="111" t="s">
        <v>384</v>
      </c>
      <c r="C4" s="111" t="s">
        <v>63</v>
      </c>
      <c r="D4" s="111" t="s">
        <v>385</v>
      </c>
      <c r="E4" s="111"/>
      <c r="F4" s="111"/>
      <c r="G4" s="111"/>
      <c r="H4" s="111"/>
      <c r="I4" s="111"/>
      <c r="J4" s="22"/>
    </row>
    <row r="5" spans="1:10" ht="21.4" customHeight="1">
      <c r="A5" s="7"/>
      <c r="B5" s="111"/>
      <c r="C5" s="111"/>
      <c r="D5" s="111" t="s">
        <v>51</v>
      </c>
      <c r="E5" s="120" t="s">
        <v>386</v>
      </c>
      <c r="F5" s="111" t="s">
        <v>387</v>
      </c>
      <c r="G5" s="111"/>
      <c r="H5" s="111"/>
      <c r="I5" s="111" t="s">
        <v>388</v>
      </c>
      <c r="J5" s="22"/>
    </row>
    <row r="6" spans="1:10" ht="29.25" customHeight="1">
      <c r="A6" s="7"/>
      <c r="B6" s="111"/>
      <c r="C6" s="111"/>
      <c r="D6" s="111"/>
      <c r="E6" s="120"/>
      <c r="F6" s="6" t="s">
        <v>168</v>
      </c>
      <c r="G6" s="6" t="s">
        <v>389</v>
      </c>
      <c r="H6" s="6" t="s">
        <v>390</v>
      </c>
      <c r="I6" s="111"/>
      <c r="J6" s="23"/>
    </row>
    <row r="7" spans="1:10" ht="19.899999999999999" customHeight="1">
      <c r="A7" s="8"/>
      <c r="B7" s="9"/>
      <c r="C7" s="9" t="s">
        <v>64</v>
      </c>
      <c r="D7" s="15">
        <v>21.45</v>
      </c>
      <c r="E7" s="15"/>
      <c r="F7" s="15">
        <v>13.26</v>
      </c>
      <c r="G7" s="15"/>
      <c r="H7" s="15">
        <v>13.26</v>
      </c>
      <c r="I7" s="15">
        <v>8.19</v>
      </c>
      <c r="J7" s="24"/>
    </row>
    <row r="8" spans="1:10" ht="19.899999999999999" customHeight="1">
      <c r="A8" s="7"/>
      <c r="B8" s="10"/>
      <c r="C8" s="16" t="s">
        <v>21</v>
      </c>
      <c r="D8" s="17">
        <v>21.45</v>
      </c>
      <c r="E8" s="17"/>
      <c r="F8" s="17">
        <v>13.26</v>
      </c>
      <c r="G8" s="17"/>
      <c r="H8" s="17">
        <v>13.26</v>
      </c>
      <c r="I8" s="17">
        <v>8.19</v>
      </c>
      <c r="J8" s="22"/>
    </row>
    <row r="9" spans="1:10" ht="19.899999999999999" customHeight="1">
      <c r="A9" s="112"/>
      <c r="B9" s="10" t="s">
        <v>65</v>
      </c>
      <c r="C9" s="16" t="s">
        <v>169</v>
      </c>
      <c r="D9" s="18">
        <v>2.74</v>
      </c>
      <c r="E9" s="18"/>
      <c r="F9" s="18">
        <v>1.62</v>
      </c>
      <c r="G9" s="18"/>
      <c r="H9" s="18">
        <v>1.62</v>
      </c>
      <c r="I9" s="18">
        <v>1.1200000000000001</v>
      </c>
      <c r="J9" s="22"/>
    </row>
    <row r="10" spans="1:10" ht="19.899999999999999" customHeight="1">
      <c r="A10" s="112"/>
      <c r="B10" s="10" t="s">
        <v>67</v>
      </c>
      <c r="C10" s="16" t="s">
        <v>217</v>
      </c>
      <c r="D10" s="18">
        <v>12.8</v>
      </c>
      <c r="E10" s="18"/>
      <c r="F10" s="18">
        <v>7.44</v>
      </c>
      <c r="G10" s="18"/>
      <c r="H10" s="18">
        <v>7.44</v>
      </c>
      <c r="I10" s="18">
        <v>5.36</v>
      </c>
      <c r="J10" s="22"/>
    </row>
    <row r="11" spans="1:10" ht="19.899999999999999" customHeight="1">
      <c r="A11" s="112"/>
      <c r="B11" s="10" t="s">
        <v>71</v>
      </c>
      <c r="C11" s="16" t="s">
        <v>226</v>
      </c>
      <c r="D11" s="18">
        <v>0.8</v>
      </c>
      <c r="E11" s="18"/>
      <c r="F11" s="18"/>
      <c r="G11" s="18"/>
      <c r="H11" s="18"/>
      <c r="I11" s="18">
        <v>0.8</v>
      </c>
      <c r="J11" s="22"/>
    </row>
    <row r="12" spans="1:10" ht="19.899999999999999" customHeight="1">
      <c r="A12" s="112"/>
      <c r="B12" s="10" t="s">
        <v>77</v>
      </c>
      <c r="C12" s="16" t="s">
        <v>230</v>
      </c>
      <c r="D12" s="18"/>
      <c r="E12" s="18"/>
      <c r="F12" s="18"/>
      <c r="G12" s="18"/>
      <c r="H12" s="18"/>
      <c r="I12" s="18"/>
      <c r="J12" s="22"/>
    </row>
    <row r="13" spans="1:10" ht="19.899999999999999" customHeight="1">
      <c r="A13" s="112"/>
      <c r="B13" s="10" t="s">
        <v>75</v>
      </c>
      <c r="C13" s="16" t="s">
        <v>231</v>
      </c>
      <c r="D13" s="18">
        <v>1.49</v>
      </c>
      <c r="E13" s="18"/>
      <c r="F13" s="18">
        <v>1.35</v>
      </c>
      <c r="G13" s="18"/>
      <c r="H13" s="18">
        <v>1.35</v>
      </c>
      <c r="I13" s="18">
        <v>0.14000000000000001</v>
      </c>
      <c r="J13" s="22"/>
    </row>
    <row r="14" spans="1:10" ht="19.899999999999999" customHeight="1">
      <c r="A14" s="112"/>
      <c r="B14" s="10" t="s">
        <v>69</v>
      </c>
      <c r="C14" s="16" t="s">
        <v>232</v>
      </c>
      <c r="D14" s="18"/>
      <c r="E14" s="18"/>
      <c r="F14" s="18"/>
      <c r="G14" s="18"/>
      <c r="H14" s="18"/>
      <c r="I14" s="18"/>
      <c r="J14" s="22"/>
    </row>
    <row r="15" spans="1:10" ht="19.899999999999999" customHeight="1">
      <c r="A15" s="112"/>
      <c r="B15" s="10" t="s">
        <v>73</v>
      </c>
      <c r="C15" s="16" t="s">
        <v>233</v>
      </c>
      <c r="D15" s="18">
        <v>3.62</v>
      </c>
      <c r="E15" s="18"/>
      <c r="F15" s="18">
        <v>2.85</v>
      </c>
      <c r="G15" s="18"/>
      <c r="H15" s="18">
        <v>2.85</v>
      </c>
      <c r="I15" s="18">
        <v>0.77</v>
      </c>
      <c r="J15" s="22"/>
    </row>
    <row r="16" spans="1:10" ht="8.65" customHeight="1">
      <c r="A16" s="11"/>
      <c r="B16" s="11"/>
      <c r="C16" s="11"/>
      <c r="D16" s="11"/>
      <c r="E16" s="11"/>
      <c r="F16" s="11"/>
      <c r="G16" s="11"/>
      <c r="H16" s="11"/>
      <c r="I16" s="11"/>
      <c r="J16" s="25"/>
    </row>
  </sheetData>
  <mergeCells count="10">
    <mergeCell ref="B2:I2"/>
    <mergeCell ref="B3:C3"/>
    <mergeCell ref="D4:I4"/>
    <mergeCell ref="F5:H5"/>
    <mergeCell ref="A9:A15"/>
    <mergeCell ref="B4:B6"/>
    <mergeCell ref="C4:C6"/>
    <mergeCell ref="D5:D6"/>
    <mergeCell ref="E5:E6"/>
    <mergeCell ref="I5:I6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108"/>
      <c r="C1" s="108"/>
      <c r="D1" s="108"/>
      <c r="E1" s="13"/>
      <c r="F1" s="13"/>
      <c r="G1" s="14"/>
      <c r="H1" s="14"/>
      <c r="I1" s="19" t="s">
        <v>391</v>
      </c>
      <c r="J1" s="5"/>
    </row>
    <row r="2" spans="1:10" ht="19.899999999999999" customHeight="1">
      <c r="A2" s="1"/>
      <c r="B2" s="109" t="s">
        <v>392</v>
      </c>
      <c r="C2" s="109"/>
      <c r="D2" s="109"/>
      <c r="E2" s="109"/>
      <c r="F2" s="109"/>
      <c r="G2" s="109"/>
      <c r="H2" s="109"/>
      <c r="I2" s="109"/>
      <c r="J2" s="5" t="s">
        <v>2</v>
      </c>
    </row>
    <row r="3" spans="1:10" ht="17.100000000000001" customHeight="1">
      <c r="A3" s="3"/>
      <c r="B3" s="110" t="s">
        <v>404</v>
      </c>
      <c r="C3" s="110"/>
      <c r="D3" s="110"/>
      <c r="E3" s="110"/>
      <c r="F3" s="110"/>
      <c r="G3" s="3"/>
      <c r="H3" s="3"/>
      <c r="I3" s="20" t="s">
        <v>4</v>
      </c>
      <c r="J3" s="21"/>
    </row>
    <row r="4" spans="1:10" ht="21.4" customHeight="1">
      <c r="A4" s="5"/>
      <c r="B4" s="111" t="s">
        <v>7</v>
      </c>
      <c r="C4" s="111"/>
      <c r="D4" s="111"/>
      <c r="E4" s="111"/>
      <c r="F4" s="111"/>
      <c r="G4" s="111" t="s">
        <v>393</v>
      </c>
      <c r="H4" s="111"/>
      <c r="I4" s="111"/>
      <c r="J4" s="22"/>
    </row>
    <row r="5" spans="1:10" ht="21.4" customHeight="1">
      <c r="A5" s="7"/>
      <c r="B5" s="111" t="s">
        <v>83</v>
      </c>
      <c r="C5" s="111"/>
      <c r="D5" s="111"/>
      <c r="E5" s="111" t="s">
        <v>62</v>
      </c>
      <c r="F5" s="111" t="s">
        <v>63</v>
      </c>
      <c r="G5" s="111" t="s">
        <v>51</v>
      </c>
      <c r="H5" s="111" t="s">
        <v>81</v>
      </c>
      <c r="I5" s="111" t="s">
        <v>82</v>
      </c>
      <c r="J5" s="22"/>
    </row>
    <row r="6" spans="1:10" ht="21.4" customHeight="1">
      <c r="A6" s="7"/>
      <c r="B6" s="6" t="s">
        <v>84</v>
      </c>
      <c r="C6" s="6" t="s">
        <v>85</v>
      </c>
      <c r="D6" s="6" t="s">
        <v>86</v>
      </c>
      <c r="E6" s="111"/>
      <c r="F6" s="111"/>
      <c r="G6" s="111"/>
      <c r="H6" s="111"/>
      <c r="I6" s="111"/>
      <c r="J6" s="23"/>
    </row>
    <row r="7" spans="1:10" ht="19.899999999999999" customHeight="1">
      <c r="A7" s="8"/>
      <c r="B7" s="9"/>
      <c r="C7" s="9"/>
      <c r="D7" s="9"/>
      <c r="E7" s="9"/>
      <c r="F7" s="9" t="s">
        <v>64</v>
      </c>
      <c r="G7" s="15"/>
      <c r="H7" s="15"/>
      <c r="I7" s="15"/>
      <c r="J7" s="24"/>
    </row>
    <row r="8" spans="1:10" ht="19.899999999999999" customHeight="1">
      <c r="A8" s="7"/>
      <c r="B8" s="10"/>
      <c r="C8" s="10"/>
      <c r="D8" s="10"/>
      <c r="E8" s="10"/>
      <c r="F8" s="16" t="s">
        <v>21</v>
      </c>
      <c r="G8" s="17"/>
      <c r="H8" s="17"/>
      <c r="I8" s="17"/>
      <c r="J8" s="22"/>
    </row>
    <row r="9" spans="1:10" ht="19.899999999999999" customHeight="1">
      <c r="A9" s="7"/>
      <c r="B9" s="10"/>
      <c r="C9" s="10"/>
      <c r="D9" s="10"/>
      <c r="E9" s="10"/>
      <c r="F9" s="16" t="s">
        <v>21</v>
      </c>
      <c r="G9" s="17"/>
      <c r="H9" s="17"/>
      <c r="I9" s="17"/>
      <c r="J9" s="22"/>
    </row>
    <row r="10" spans="1:10" ht="19.899999999999999" customHeight="1">
      <c r="A10" s="7"/>
      <c r="B10" s="10"/>
      <c r="C10" s="10"/>
      <c r="D10" s="10"/>
      <c r="E10" s="10"/>
      <c r="F10" s="16" t="s">
        <v>139</v>
      </c>
      <c r="G10" s="17"/>
      <c r="H10" s="18"/>
      <c r="I10" s="18"/>
      <c r="J10" s="23"/>
    </row>
    <row r="11" spans="1:10" ht="42" customHeight="1">
      <c r="A11" s="11"/>
      <c r="B11" s="121" t="s">
        <v>399</v>
      </c>
      <c r="C11" s="122"/>
      <c r="D11" s="122"/>
      <c r="E11" s="122"/>
      <c r="F11" s="122"/>
      <c r="G11" s="122"/>
      <c r="H11" s="122"/>
      <c r="I11" s="123"/>
      <c r="J11" s="25"/>
    </row>
  </sheetData>
  <mergeCells count="12">
    <mergeCell ref="B11:I11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9.75" defaultRowHeight="14.25"/>
  <cols>
    <col min="1" max="1" width="1.5" customWidth="1"/>
    <col min="2" max="2" width="13.375" customWidth="1"/>
    <col min="3" max="3" width="26.625" customWidth="1"/>
    <col min="4" max="4" width="13.25" customWidth="1"/>
    <col min="5" max="5" width="16.5" customWidth="1"/>
    <col min="6" max="8" width="13.875" customWidth="1"/>
    <col min="9" max="9" width="13.375" customWidth="1"/>
    <col min="10" max="10" width="1.5" customWidth="1"/>
  </cols>
  <sheetData>
    <row r="1" spans="1:10" ht="14.25" customHeight="1">
      <c r="A1" s="1"/>
      <c r="B1" s="2"/>
      <c r="C1" s="13"/>
      <c r="D1" s="14"/>
      <c r="E1" s="14"/>
      <c r="F1" s="14"/>
      <c r="G1" s="14"/>
      <c r="H1" s="14"/>
      <c r="I1" s="19" t="s">
        <v>394</v>
      </c>
      <c r="J1" s="5"/>
    </row>
    <row r="2" spans="1:10" ht="19.899999999999999" customHeight="1">
      <c r="A2" s="1"/>
      <c r="B2" s="109" t="s">
        <v>395</v>
      </c>
      <c r="C2" s="109"/>
      <c r="D2" s="109"/>
      <c r="E2" s="109"/>
      <c r="F2" s="109"/>
      <c r="G2" s="109"/>
      <c r="H2" s="109"/>
      <c r="I2" s="109"/>
      <c r="J2" s="5" t="s">
        <v>2</v>
      </c>
    </row>
    <row r="3" spans="1:10" ht="17.100000000000001" customHeight="1">
      <c r="A3" s="3"/>
      <c r="B3" s="110" t="s">
        <v>404</v>
      </c>
      <c r="C3" s="110"/>
      <c r="D3" s="20"/>
      <c r="E3" s="20"/>
      <c r="F3" s="20"/>
      <c r="G3" s="20"/>
      <c r="H3" s="20"/>
      <c r="I3" s="20" t="s">
        <v>4</v>
      </c>
      <c r="J3" s="21"/>
    </row>
    <row r="4" spans="1:10" ht="21.4" customHeight="1">
      <c r="A4" s="5"/>
      <c r="B4" s="111" t="s">
        <v>384</v>
      </c>
      <c r="C4" s="111" t="s">
        <v>63</v>
      </c>
      <c r="D4" s="111" t="s">
        <v>385</v>
      </c>
      <c r="E4" s="111"/>
      <c r="F4" s="111"/>
      <c r="G4" s="111"/>
      <c r="H4" s="111"/>
      <c r="I4" s="111"/>
      <c r="J4" s="22"/>
    </row>
    <row r="5" spans="1:10" ht="21.4" customHeight="1">
      <c r="A5" s="7"/>
      <c r="B5" s="111"/>
      <c r="C5" s="111"/>
      <c r="D5" s="111" t="s">
        <v>51</v>
      </c>
      <c r="E5" s="120" t="s">
        <v>386</v>
      </c>
      <c r="F5" s="111" t="s">
        <v>387</v>
      </c>
      <c r="G5" s="111"/>
      <c r="H5" s="111"/>
      <c r="I5" s="111" t="s">
        <v>388</v>
      </c>
      <c r="J5" s="22"/>
    </row>
    <row r="6" spans="1:10" ht="21.4" customHeight="1">
      <c r="A6" s="7"/>
      <c r="B6" s="111"/>
      <c r="C6" s="111"/>
      <c r="D6" s="111"/>
      <c r="E6" s="120"/>
      <c r="F6" s="6" t="s">
        <v>168</v>
      </c>
      <c r="G6" s="6" t="s">
        <v>389</v>
      </c>
      <c r="H6" s="6" t="s">
        <v>390</v>
      </c>
      <c r="I6" s="111"/>
      <c r="J6" s="23"/>
    </row>
    <row r="7" spans="1:10" ht="19.899999999999999" customHeight="1">
      <c r="A7" s="8"/>
      <c r="B7" s="9"/>
      <c r="C7" s="9" t="s">
        <v>64</v>
      </c>
      <c r="D7" s="15"/>
      <c r="E7" s="15"/>
      <c r="F7" s="15"/>
      <c r="G7" s="15"/>
      <c r="H7" s="15"/>
      <c r="I7" s="15"/>
      <c r="J7" s="24"/>
    </row>
    <row r="8" spans="1:10" ht="19.899999999999999" customHeight="1">
      <c r="A8" s="7"/>
      <c r="B8" s="10"/>
      <c r="C8" s="16" t="s">
        <v>21</v>
      </c>
      <c r="D8" s="17"/>
      <c r="E8" s="17"/>
      <c r="F8" s="17"/>
      <c r="G8" s="17"/>
      <c r="H8" s="17"/>
      <c r="I8" s="17"/>
      <c r="J8" s="22"/>
    </row>
    <row r="9" spans="1:10" ht="19.899999999999999" customHeight="1">
      <c r="A9" s="7"/>
      <c r="B9" s="10"/>
      <c r="C9" s="16" t="s">
        <v>139</v>
      </c>
      <c r="D9" s="18"/>
      <c r="E9" s="18"/>
      <c r="F9" s="18"/>
      <c r="G9" s="18"/>
      <c r="H9" s="18"/>
      <c r="I9" s="18"/>
      <c r="J9" s="22"/>
    </row>
    <row r="10" spans="1:10" ht="33" customHeight="1">
      <c r="A10" s="11"/>
      <c r="B10" s="124" t="s">
        <v>400</v>
      </c>
      <c r="C10" s="125"/>
      <c r="D10" s="125"/>
      <c r="E10" s="125"/>
      <c r="F10" s="125"/>
      <c r="G10" s="125"/>
      <c r="H10" s="125"/>
      <c r="I10" s="126"/>
      <c r="J10" s="25"/>
    </row>
  </sheetData>
  <mergeCells count="10">
    <mergeCell ref="B10:I10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pane ySplit="6" topLeftCell="A7" activePane="bottomLeft" state="frozen"/>
      <selection pane="bottomLeft" activeCell="E14" sqref="E14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108"/>
      <c r="C1" s="108"/>
      <c r="D1" s="108"/>
      <c r="E1" s="13"/>
      <c r="F1" s="13"/>
      <c r="G1" s="14"/>
      <c r="H1" s="14"/>
      <c r="I1" s="19" t="s">
        <v>396</v>
      </c>
      <c r="J1" s="5"/>
    </row>
    <row r="2" spans="1:10" ht="19.899999999999999" customHeight="1">
      <c r="A2" s="1"/>
      <c r="B2" s="109" t="s">
        <v>397</v>
      </c>
      <c r="C2" s="109"/>
      <c r="D2" s="109"/>
      <c r="E2" s="109"/>
      <c r="F2" s="109"/>
      <c r="G2" s="109"/>
      <c r="H2" s="109"/>
      <c r="I2" s="109"/>
      <c r="J2" s="5" t="s">
        <v>2</v>
      </c>
    </row>
    <row r="3" spans="1:10" ht="17.100000000000001" customHeight="1">
      <c r="A3" s="3"/>
      <c r="B3" s="110" t="s">
        <v>404</v>
      </c>
      <c r="C3" s="110"/>
      <c r="D3" s="110"/>
      <c r="E3" s="110"/>
      <c r="F3" s="110"/>
      <c r="G3" s="3"/>
      <c r="H3" s="3"/>
      <c r="I3" s="20" t="s">
        <v>4</v>
      </c>
      <c r="J3" s="21"/>
    </row>
    <row r="4" spans="1:10" ht="21.4" customHeight="1">
      <c r="A4" s="5"/>
      <c r="B4" s="111" t="s">
        <v>7</v>
      </c>
      <c r="C4" s="111"/>
      <c r="D4" s="111"/>
      <c r="E4" s="111"/>
      <c r="F4" s="111"/>
      <c r="G4" s="111" t="s">
        <v>398</v>
      </c>
      <c r="H4" s="111"/>
      <c r="I4" s="111"/>
      <c r="J4" s="22"/>
    </row>
    <row r="5" spans="1:10" ht="21.4" customHeight="1">
      <c r="A5" s="7"/>
      <c r="B5" s="111" t="s">
        <v>83</v>
      </c>
      <c r="C5" s="111"/>
      <c r="D5" s="111"/>
      <c r="E5" s="111" t="s">
        <v>62</v>
      </c>
      <c r="F5" s="111" t="s">
        <v>63</v>
      </c>
      <c r="G5" s="111" t="s">
        <v>51</v>
      </c>
      <c r="H5" s="111" t="s">
        <v>81</v>
      </c>
      <c r="I5" s="111" t="s">
        <v>82</v>
      </c>
      <c r="J5" s="22"/>
    </row>
    <row r="6" spans="1:10" ht="21.4" customHeight="1">
      <c r="A6" s="7"/>
      <c r="B6" s="6" t="s">
        <v>84</v>
      </c>
      <c r="C6" s="6" t="s">
        <v>85</v>
      </c>
      <c r="D6" s="6" t="s">
        <v>86</v>
      </c>
      <c r="E6" s="111"/>
      <c r="F6" s="111"/>
      <c r="G6" s="111"/>
      <c r="H6" s="111"/>
      <c r="I6" s="111"/>
      <c r="J6" s="23"/>
    </row>
    <row r="7" spans="1:10" ht="19.899999999999999" customHeight="1">
      <c r="A7" s="8"/>
      <c r="B7" s="9"/>
      <c r="C7" s="9"/>
      <c r="D7" s="9"/>
      <c r="E7" s="9"/>
      <c r="F7" s="9" t="s">
        <v>64</v>
      </c>
      <c r="G7" s="15"/>
      <c r="H7" s="15"/>
      <c r="I7" s="15"/>
      <c r="J7" s="24"/>
    </row>
    <row r="8" spans="1:10" ht="19.899999999999999" customHeight="1">
      <c r="A8" s="7"/>
      <c r="B8" s="10"/>
      <c r="C8" s="10"/>
      <c r="D8" s="10"/>
      <c r="E8" s="10"/>
      <c r="F8" s="16" t="s">
        <v>21</v>
      </c>
      <c r="G8" s="17"/>
      <c r="H8" s="17"/>
      <c r="I8" s="17"/>
      <c r="J8" s="22"/>
    </row>
    <row r="9" spans="1:10" ht="19.899999999999999" customHeight="1">
      <c r="A9" s="7"/>
      <c r="B9" s="10"/>
      <c r="C9" s="10"/>
      <c r="D9" s="10"/>
      <c r="E9" s="10"/>
      <c r="F9" s="16" t="s">
        <v>21</v>
      </c>
      <c r="G9" s="17"/>
      <c r="H9" s="17"/>
      <c r="I9" s="17"/>
      <c r="J9" s="22"/>
    </row>
    <row r="10" spans="1:10" ht="19.899999999999999" customHeight="1">
      <c r="A10" s="7"/>
      <c r="B10" s="10"/>
      <c r="C10" s="10"/>
      <c r="D10" s="10"/>
      <c r="E10" s="10"/>
      <c r="F10" s="16" t="s">
        <v>139</v>
      </c>
      <c r="G10" s="17"/>
      <c r="H10" s="18"/>
      <c r="I10" s="18"/>
      <c r="J10" s="23"/>
    </row>
    <row r="11" spans="1:10" ht="28.5" customHeight="1">
      <c r="A11" s="11"/>
      <c r="B11" s="127" t="s">
        <v>401</v>
      </c>
      <c r="C11" s="128"/>
      <c r="D11" s="128"/>
      <c r="E11" s="128"/>
      <c r="F11" s="128"/>
      <c r="G11" s="128"/>
      <c r="H11" s="128"/>
      <c r="I11" s="129"/>
      <c r="J11" s="25"/>
    </row>
  </sheetData>
  <mergeCells count="12">
    <mergeCell ref="B11:I11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5" topLeftCell="A6" activePane="bottomLeft" state="frozen"/>
      <selection pane="bottomLeft" activeCell="B26" sqref="B26"/>
    </sheetView>
  </sheetViews>
  <sheetFormatPr defaultColWidth="9.75" defaultRowHeight="14.2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0" width="9.75" customWidth="1"/>
  </cols>
  <sheetData>
    <row r="1" spans="1:6" ht="14.25" customHeight="1">
      <c r="A1" s="71"/>
      <c r="B1" s="2"/>
      <c r="D1" s="72"/>
      <c r="E1" s="2" t="s">
        <v>1</v>
      </c>
      <c r="F1" s="33" t="s">
        <v>2</v>
      </c>
    </row>
    <row r="2" spans="1:6" ht="19.899999999999999" customHeight="1">
      <c r="A2" s="73"/>
      <c r="B2" s="102" t="s">
        <v>3</v>
      </c>
      <c r="C2" s="102"/>
      <c r="D2" s="102"/>
      <c r="E2" s="102"/>
      <c r="F2" s="33"/>
    </row>
    <row r="3" spans="1:6" ht="17.100000000000001" customHeight="1">
      <c r="A3" s="73"/>
      <c r="B3" s="4" t="s">
        <v>402</v>
      </c>
      <c r="D3" s="13"/>
      <c r="E3" s="76" t="s">
        <v>4</v>
      </c>
      <c r="F3" s="33"/>
    </row>
    <row r="4" spans="1:6" ht="21.4" customHeight="1">
      <c r="A4" s="73"/>
      <c r="B4" s="103" t="s">
        <v>5</v>
      </c>
      <c r="C4" s="103"/>
      <c r="D4" s="103" t="s">
        <v>6</v>
      </c>
      <c r="E4" s="103"/>
      <c r="F4" s="33"/>
    </row>
    <row r="5" spans="1:6" ht="21.4" customHeight="1">
      <c r="A5" s="73"/>
      <c r="B5" s="27" t="s">
        <v>7</v>
      </c>
      <c r="C5" s="27" t="s">
        <v>8</v>
      </c>
      <c r="D5" s="27" t="s">
        <v>7</v>
      </c>
      <c r="E5" s="27" t="s">
        <v>8</v>
      </c>
      <c r="F5" s="33"/>
    </row>
    <row r="6" spans="1:6" ht="19.899999999999999" customHeight="1">
      <c r="A6" s="104"/>
      <c r="B6" s="31" t="s">
        <v>9</v>
      </c>
      <c r="C6" s="32">
        <v>3569.19</v>
      </c>
      <c r="D6" s="31" t="s">
        <v>10</v>
      </c>
      <c r="E6" s="32"/>
      <c r="F6" s="23"/>
    </row>
    <row r="7" spans="1:6" ht="14.25" customHeight="1">
      <c r="A7" s="104"/>
      <c r="B7" s="31" t="s">
        <v>11</v>
      </c>
      <c r="C7" s="32"/>
      <c r="D7" s="31" t="s">
        <v>12</v>
      </c>
      <c r="E7" s="32"/>
      <c r="F7" s="23"/>
    </row>
    <row r="8" spans="1:6" ht="14.25" customHeight="1">
      <c r="A8" s="104"/>
      <c r="B8" s="31" t="s">
        <v>13</v>
      </c>
      <c r="C8" s="32"/>
      <c r="D8" s="31" t="s">
        <v>14</v>
      </c>
      <c r="E8" s="32"/>
      <c r="F8" s="23"/>
    </row>
    <row r="9" spans="1:6" ht="14.25" customHeight="1">
      <c r="A9" s="104"/>
      <c r="B9" s="31" t="s">
        <v>15</v>
      </c>
      <c r="C9" s="32"/>
      <c r="D9" s="31" t="s">
        <v>16</v>
      </c>
      <c r="E9" s="32"/>
      <c r="F9" s="23"/>
    </row>
    <row r="10" spans="1:6" ht="14.25" customHeight="1">
      <c r="A10" s="104"/>
      <c r="B10" s="31" t="s">
        <v>17</v>
      </c>
      <c r="C10" s="32"/>
      <c r="D10" s="31" t="s">
        <v>18</v>
      </c>
      <c r="E10" s="32"/>
      <c r="F10" s="23"/>
    </row>
    <row r="11" spans="1:6" ht="19.899999999999999" customHeight="1">
      <c r="A11" s="104"/>
      <c r="B11" s="31" t="s">
        <v>19</v>
      </c>
      <c r="C11" s="32">
        <v>138.97</v>
      </c>
      <c r="D11" s="31" t="s">
        <v>20</v>
      </c>
      <c r="E11" s="32"/>
      <c r="F11" s="23"/>
    </row>
    <row r="12" spans="1:6" ht="15" customHeight="1">
      <c r="A12" s="104"/>
      <c r="B12" s="31" t="s">
        <v>21</v>
      </c>
      <c r="C12" s="32"/>
      <c r="D12" s="31" t="s">
        <v>22</v>
      </c>
      <c r="E12" s="32"/>
      <c r="F12" s="23"/>
    </row>
    <row r="13" spans="1:6" ht="19.899999999999999" customHeight="1">
      <c r="A13" s="104"/>
      <c r="B13" s="31" t="s">
        <v>21</v>
      </c>
      <c r="C13" s="32"/>
      <c r="D13" s="31" t="s">
        <v>23</v>
      </c>
      <c r="E13" s="32">
        <f>261.68-1.2</f>
        <v>260.48</v>
      </c>
      <c r="F13" s="23"/>
    </row>
    <row r="14" spans="1:6" ht="12.75" customHeight="1">
      <c r="A14" s="104"/>
      <c r="B14" s="31" t="s">
        <v>21</v>
      </c>
      <c r="C14" s="32"/>
      <c r="D14" s="31" t="s">
        <v>24</v>
      </c>
      <c r="E14" s="32"/>
      <c r="F14" s="23"/>
    </row>
    <row r="15" spans="1:6" ht="19.899999999999999" customHeight="1">
      <c r="A15" s="104"/>
      <c r="B15" s="31" t="s">
        <v>21</v>
      </c>
      <c r="C15" s="32"/>
      <c r="D15" s="31" t="s">
        <v>25</v>
      </c>
      <c r="E15" s="32">
        <v>89.91</v>
      </c>
      <c r="F15" s="23"/>
    </row>
    <row r="16" spans="1:6" ht="15" customHeight="1">
      <c r="A16" s="104"/>
      <c r="B16" s="31" t="s">
        <v>21</v>
      </c>
      <c r="C16" s="32"/>
      <c r="D16" s="31" t="s">
        <v>26</v>
      </c>
      <c r="E16" s="32"/>
      <c r="F16" s="23"/>
    </row>
    <row r="17" spans="1:6" ht="15" customHeight="1">
      <c r="A17" s="104"/>
      <c r="B17" s="31" t="s">
        <v>21</v>
      </c>
      <c r="C17" s="32"/>
      <c r="D17" s="31" t="s">
        <v>27</v>
      </c>
      <c r="E17" s="32"/>
      <c r="F17" s="23"/>
    </row>
    <row r="18" spans="1:6" ht="19.899999999999999" customHeight="1">
      <c r="A18" s="104"/>
      <c r="B18" s="31" t="s">
        <v>21</v>
      </c>
      <c r="C18" s="32"/>
      <c r="D18" s="31" t="s">
        <v>28</v>
      </c>
      <c r="E18" s="32">
        <v>3.64</v>
      </c>
      <c r="F18" s="23"/>
    </row>
    <row r="19" spans="1:6" ht="14.25" customHeight="1">
      <c r="A19" s="104"/>
      <c r="B19" s="31" t="s">
        <v>21</v>
      </c>
      <c r="C19" s="32"/>
      <c r="D19" s="31" t="s">
        <v>29</v>
      </c>
      <c r="E19" s="32"/>
      <c r="F19" s="23"/>
    </row>
    <row r="20" spans="1:6" ht="14.25" customHeight="1">
      <c r="A20" s="104"/>
      <c r="B20" s="31" t="s">
        <v>21</v>
      </c>
      <c r="C20" s="32"/>
      <c r="D20" s="31" t="s">
        <v>30</v>
      </c>
      <c r="E20" s="32"/>
      <c r="F20" s="23"/>
    </row>
    <row r="21" spans="1:6" ht="14.25" customHeight="1">
      <c r="A21" s="104"/>
      <c r="B21" s="31" t="s">
        <v>21</v>
      </c>
      <c r="C21" s="32"/>
      <c r="D21" s="31" t="s">
        <v>31</v>
      </c>
      <c r="E21" s="32"/>
      <c r="F21" s="23"/>
    </row>
    <row r="22" spans="1:6" ht="14.25" customHeight="1">
      <c r="A22" s="104"/>
      <c r="B22" s="31" t="s">
        <v>21</v>
      </c>
      <c r="C22" s="32"/>
      <c r="D22" s="31" t="s">
        <v>32</v>
      </c>
      <c r="E22" s="32"/>
      <c r="F22" s="23"/>
    </row>
    <row r="23" spans="1:6" ht="14.25" customHeight="1">
      <c r="A23" s="104"/>
      <c r="B23" s="31" t="s">
        <v>21</v>
      </c>
      <c r="C23" s="32"/>
      <c r="D23" s="31" t="s">
        <v>33</v>
      </c>
      <c r="E23" s="32"/>
      <c r="F23" s="23"/>
    </row>
    <row r="24" spans="1:6" ht="14.25" customHeight="1">
      <c r="A24" s="104"/>
      <c r="B24" s="31" t="s">
        <v>21</v>
      </c>
      <c r="C24" s="32"/>
      <c r="D24" s="31" t="s">
        <v>34</v>
      </c>
      <c r="E24" s="32"/>
      <c r="F24" s="23"/>
    </row>
    <row r="25" spans="1:6" ht="19.899999999999999" customHeight="1">
      <c r="A25" s="104"/>
      <c r="B25" s="31" t="s">
        <v>21</v>
      </c>
      <c r="C25" s="32"/>
      <c r="D25" s="31" t="s">
        <v>35</v>
      </c>
      <c r="E25" s="32">
        <v>229.17</v>
      </c>
      <c r="F25" s="23"/>
    </row>
    <row r="26" spans="1:6" ht="19.899999999999999" customHeight="1">
      <c r="A26" s="104"/>
      <c r="B26" s="31" t="s">
        <v>21</v>
      </c>
      <c r="C26" s="32"/>
      <c r="D26" s="31" t="s">
        <v>36</v>
      </c>
      <c r="E26" s="32"/>
      <c r="F26" s="23"/>
    </row>
    <row r="27" spans="1:6" ht="19.899999999999999" customHeight="1">
      <c r="A27" s="104"/>
      <c r="B27" s="31" t="s">
        <v>21</v>
      </c>
      <c r="C27" s="32"/>
      <c r="D27" s="31" t="s">
        <v>37</v>
      </c>
      <c r="E27" s="32"/>
      <c r="F27" s="23"/>
    </row>
    <row r="28" spans="1:6" ht="19.899999999999999" customHeight="1">
      <c r="A28" s="104"/>
      <c r="B28" s="31" t="s">
        <v>21</v>
      </c>
      <c r="C28" s="32"/>
      <c r="D28" s="31" t="s">
        <v>38</v>
      </c>
      <c r="E28" s="32">
        <f>4851.9-1726.94</f>
        <v>3124.96</v>
      </c>
      <c r="F28" s="23"/>
    </row>
    <row r="29" spans="1:6" ht="15.75" customHeight="1">
      <c r="A29" s="104"/>
      <c r="B29" s="31" t="s">
        <v>21</v>
      </c>
      <c r="C29" s="32"/>
      <c r="D29" s="31" t="s">
        <v>39</v>
      </c>
      <c r="E29" s="32"/>
      <c r="F29" s="23"/>
    </row>
    <row r="30" spans="1:6" ht="15.75" customHeight="1">
      <c r="A30" s="104"/>
      <c r="B30" s="31" t="s">
        <v>21</v>
      </c>
      <c r="C30" s="32"/>
      <c r="D30" s="31" t="s">
        <v>40</v>
      </c>
      <c r="E30" s="32"/>
      <c r="F30" s="23"/>
    </row>
    <row r="31" spans="1:6" ht="15.75" customHeight="1">
      <c r="A31" s="104"/>
      <c r="B31" s="31" t="s">
        <v>21</v>
      </c>
      <c r="C31" s="32"/>
      <c r="D31" s="31" t="s">
        <v>41</v>
      </c>
      <c r="E31" s="32"/>
      <c r="F31" s="23"/>
    </row>
    <row r="32" spans="1:6" ht="15.75" customHeight="1">
      <c r="A32" s="104"/>
      <c r="B32" s="31" t="s">
        <v>21</v>
      </c>
      <c r="C32" s="32"/>
      <c r="D32" s="31" t="s">
        <v>42</v>
      </c>
      <c r="E32" s="32"/>
      <c r="F32" s="23"/>
    </row>
    <row r="33" spans="1:8" ht="15.75" customHeight="1">
      <c r="A33" s="104"/>
      <c r="B33" s="31" t="s">
        <v>21</v>
      </c>
      <c r="C33" s="32"/>
      <c r="D33" s="31" t="s">
        <v>43</v>
      </c>
      <c r="E33" s="32"/>
      <c r="F33" s="23"/>
    </row>
    <row r="34" spans="1:8" ht="19.899999999999999" customHeight="1">
      <c r="A34" s="8"/>
      <c r="B34" s="78" t="s">
        <v>44</v>
      </c>
      <c r="C34" s="30">
        <v>3708.16</v>
      </c>
      <c r="D34" s="78" t="s">
        <v>45</v>
      </c>
      <c r="E34" s="30">
        <f>SUM(E6:E33)</f>
        <v>3708.16</v>
      </c>
      <c r="F34" s="24"/>
    </row>
    <row r="35" spans="1:8" ht="19.899999999999999" customHeight="1">
      <c r="A35" s="79"/>
      <c r="B35" s="29" t="s">
        <v>46</v>
      </c>
      <c r="C35" s="32"/>
      <c r="D35" s="29"/>
      <c r="E35" s="32"/>
      <c r="F35" s="82"/>
    </row>
    <row r="36" spans="1:8" ht="19.899999999999999" customHeight="1">
      <c r="A36" s="80"/>
      <c r="B36" s="28" t="s">
        <v>47</v>
      </c>
      <c r="C36" s="30">
        <f>+C34</f>
        <v>3708.16</v>
      </c>
      <c r="D36" s="28" t="s">
        <v>48</v>
      </c>
      <c r="E36" s="30">
        <f>+E34</f>
        <v>3708.16</v>
      </c>
      <c r="F36" s="83"/>
      <c r="G36" s="26"/>
      <c r="H36" s="26"/>
    </row>
    <row r="37" spans="1:8" ht="8.65" customHeight="1">
      <c r="A37" s="74"/>
      <c r="B37" s="74"/>
      <c r="C37" s="81"/>
      <c r="D37" s="81"/>
      <c r="E37" s="74"/>
      <c r="F37" s="84"/>
    </row>
  </sheetData>
  <mergeCells count="4">
    <mergeCell ref="B2:E2"/>
    <mergeCell ref="B4:C4"/>
    <mergeCell ref="D4:E4"/>
    <mergeCell ref="A6:A33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pane ySplit="5" topLeftCell="A6" activePane="bottomLeft" state="frozen"/>
      <selection pane="bottomLeft" activeCell="C8" sqref="C8"/>
    </sheetView>
  </sheetViews>
  <sheetFormatPr defaultColWidth="9.75" defaultRowHeight="14.25"/>
  <cols>
    <col min="1" max="1" width="1.5" style="35" customWidth="1"/>
    <col min="2" max="2" width="9.125" style="35" customWidth="1"/>
    <col min="3" max="3" width="27.75" style="35" customWidth="1"/>
    <col min="4" max="4" width="16.5" style="35" customWidth="1"/>
    <col min="5" max="5" width="16.5" style="35" hidden="1" customWidth="1"/>
    <col min="6" max="6" width="16.5" style="35" customWidth="1"/>
    <col min="7" max="10" width="16.5" style="35" hidden="1" customWidth="1"/>
    <col min="11" max="11" width="16.5" style="35" customWidth="1"/>
    <col min="12" max="12" width="12.5" style="35" customWidth="1"/>
    <col min="13" max="13" width="16.5" style="35" customWidth="1"/>
    <col min="14" max="14" width="9.875" style="35" customWidth="1"/>
    <col min="15" max="15" width="9.75" style="35" customWidth="1"/>
    <col min="16" max="16384" width="9.75" style="35"/>
  </cols>
  <sheetData>
    <row r="1" spans="1:14" ht="14.25" customHeight="1">
      <c r="A1" s="36"/>
      <c r="B1" s="38"/>
      <c r="C1" s="97"/>
      <c r="D1" s="97"/>
      <c r="E1" s="97"/>
      <c r="F1" s="38"/>
      <c r="G1" s="38"/>
      <c r="H1" s="38"/>
      <c r="K1" s="38"/>
      <c r="L1" s="38"/>
      <c r="M1" s="93" t="s">
        <v>49</v>
      </c>
      <c r="N1" s="92"/>
    </row>
    <row r="2" spans="1:14" ht="19.899999999999999" customHeight="1">
      <c r="A2" s="36"/>
      <c r="B2" s="106" t="s">
        <v>50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92" t="s">
        <v>2</v>
      </c>
    </row>
    <row r="3" spans="1:14" ht="17.100000000000001" customHeight="1">
      <c r="A3" s="37"/>
      <c r="B3" s="89" t="s">
        <v>403</v>
      </c>
      <c r="C3" s="37"/>
      <c r="D3" s="37"/>
      <c r="E3" s="64"/>
      <c r="F3" s="37"/>
      <c r="G3" s="64"/>
      <c r="H3" s="64"/>
      <c r="I3" s="64"/>
      <c r="J3" s="64"/>
      <c r="K3" s="64"/>
      <c r="L3" s="64"/>
      <c r="M3" s="98" t="s">
        <v>4</v>
      </c>
      <c r="N3" s="50"/>
    </row>
    <row r="4" spans="1:14" ht="21.4" customHeight="1">
      <c r="A4" s="95"/>
      <c r="B4" s="105" t="s">
        <v>7</v>
      </c>
      <c r="C4" s="105"/>
      <c r="D4" s="105" t="s">
        <v>51</v>
      </c>
      <c r="E4" s="105" t="s">
        <v>52</v>
      </c>
      <c r="F4" s="105" t="s">
        <v>53</v>
      </c>
      <c r="G4" s="105" t="s">
        <v>54</v>
      </c>
      <c r="H4" s="105" t="s">
        <v>55</v>
      </c>
      <c r="I4" s="105" t="s">
        <v>56</v>
      </c>
      <c r="J4" s="105" t="s">
        <v>57</v>
      </c>
      <c r="K4" s="105" t="s">
        <v>58</v>
      </c>
      <c r="L4" s="105" t="s">
        <v>59</v>
      </c>
      <c r="M4" s="105" t="s">
        <v>60</v>
      </c>
      <c r="N4" s="105" t="s">
        <v>61</v>
      </c>
    </row>
    <row r="5" spans="1:14" ht="21.4" customHeight="1">
      <c r="A5" s="95"/>
      <c r="B5" s="96" t="s">
        <v>62</v>
      </c>
      <c r="C5" s="96" t="s">
        <v>63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ht="19.899999999999999" customHeight="1">
      <c r="A6" s="41"/>
      <c r="B6" s="94"/>
      <c r="C6" s="94" t="s">
        <v>64</v>
      </c>
      <c r="D6" s="45">
        <f>+F6+K6</f>
        <v>3708.16</v>
      </c>
      <c r="E6" s="45"/>
      <c r="F6" s="45">
        <v>3569.19</v>
      </c>
      <c r="G6" s="45"/>
      <c r="H6" s="45"/>
      <c r="I6" s="45"/>
      <c r="J6" s="45"/>
      <c r="K6" s="45">
        <v>138.97</v>
      </c>
      <c r="L6" s="45"/>
      <c r="M6" s="45"/>
      <c r="N6" s="45"/>
    </row>
    <row r="7" spans="1:14" ht="19.899999999999999" customHeight="1">
      <c r="A7" s="95"/>
      <c r="B7" s="42"/>
      <c r="C7" s="42"/>
      <c r="D7" s="45">
        <f t="shared" ref="D7:D14" si="0">+F7+K7</f>
        <v>3708.16</v>
      </c>
      <c r="E7" s="47"/>
      <c r="F7" s="47">
        <v>3569.19</v>
      </c>
      <c r="G7" s="47"/>
      <c r="H7" s="47"/>
      <c r="I7" s="47"/>
      <c r="J7" s="47"/>
      <c r="K7" s="47">
        <v>138.97</v>
      </c>
      <c r="L7" s="47"/>
      <c r="M7" s="47"/>
      <c r="N7" s="47"/>
    </row>
    <row r="8" spans="1:14" ht="19.899999999999999" customHeight="1">
      <c r="A8" s="107"/>
      <c r="B8" s="42" t="s">
        <v>65</v>
      </c>
      <c r="C8" s="42" t="s">
        <v>66</v>
      </c>
      <c r="D8" s="45">
        <f t="shared" si="0"/>
        <v>315.86</v>
      </c>
      <c r="E8" s="47"/>
      <c r="F8" s="47">
        <v>315.86</v>
      </c>
      <c r="G8" s="47"/>
      <c r="H8" s="47"/>
      <c r="I8" s="47"/>
      <c r="J8" s="47"/>
      <c r="K8" s="47"/>
      <c r="L8" s="47"/>
      <c r="M8" s="47"/>
      <c r="N8" s="47"/>
    </row>
    <row r="9" spans="1:14" ht="19.899999999999999" customHeight="1">
      <c r="A9" s="107"/>
      <c r="B9" s="42" t="s">
        <v>67</v>
      </c>
      <c r="C9" s="42" t="s">
        <v>68</v>
      </c>
      <c r="D9" s="45">
        <f t="shared" si="0"/>
        <v>1691.63</v>
      </c>
      <c r="E9" s="47"/>
      <c r="F9" s="47">
        <v>1552.66</v>
      </c>
      <c r="G9" s="47"/>
      <c r="H9" s="47"/>
      <c r="I9" s="47"/>
      <c r="J9" s="47"/>
      <c r="K9" s="47">
        <v>138.97</v>
      </c>
      <c r="L9" s="47"/>
      <c r="M9" s="47"/>
      <c r="N9" s="47"/>
    </row>
    <row r="10" spans="1:14" ht="19.899999999999999" customHeight="1">
      <c r="A10" s="107"/>
      <c r="B10" s="42" t="s">
        <v>69</v>
      </c>
      <c r="C10" s="42" t="s">
        <v>70</v>
      </c>
      <c r="D10" s="45">
        <f t="shared" si="0"/>
        <v>243.19</v>
      </c>
      <c r="E10" s="47"/>
      <c r="F10" s="47">
        <v>243.19</v>
      </c>
      <c r="G10" s="47"/>
      <c r="H10" s="47"/>
      <c r="I10" s="47"/>
      <c r="J10" s="47"/>
      <c r="K10" s="47"/>
      <c r="L10" s="47"/>
      <c r="M10" s="47"/>
      <c r="N10" s="47"/>
    </row>
    <row r="11" spans="1:14" ht="19.899999999999999" customHeight="1">
      <c r="A11" s="107"/>
      <c r="B11" s="42" t="s">
        <v>71</v>
      </c>
      <c r="C11" s="42" t="s">
        <v>72</v>
      </c>
      <c r="D11" s="45">
        <f t="shared" si="0"/>
        <v>860.49</v>
      </c>
      <c r="E11" s="47"/>
      <c r="F11" s="47">
        <v>860.49</v>
      </c>
      <c r="G11" s="47"/>
      <c r="H11" s="47"/>
      <c r="I11" s="47"/>
      <c r="J11" s="47"/>
      <c r="K11" s="47"/>
      <c r="L11" s="47"/>
      <c r="M11" s="47"/>
      <c r="N11" s="47"/>
    </row>
    <row r="12" spans="1:14" ht="19.899999999999999" customHeight="1">
      <c r="A12" s="107"/>
      <c r="B12" s="42" t="s">
        <v>73</v>
      </c>
      <c r="C12" s="42" t="s">
        <v>74</v>
      </c>
      <c r="D12" s="45">
        <f t="shared" si="0"/>
        <v>168.32</v>
      </c>
      <c r="E12" s="47"/>
      <c r="F12" s="47">
        <v>168.32</v>
      </c>
      <c r="G12" s="47"/>
      <c r="H12" s="47"/>
      <c r="I12" s="47"/>
      <c r="J12" s="47"/>
      <c r="K12" s="47"/>
      <c r="L12" s="47"/>
      <c r="M12" s="47"/>
      <c r="N12" s="47"/>
    </row>
    <row r="13" spans="1:14" ht="19.899999999999999" customHeight="1">
      <c r="A13" s="107"/>
      <c r="B13" s="42" t="s">
        <v>75</v>
      </c>
      <c r="C13" s="42" t="s">
        <v>76</v>
      </c>
      <c r="D13" s="45">
        <f t="shared" si="0"/>
        <v>203.34</v>
      </c>
      <c r="E13" s="47"/>
      <c r="F13" s="47">
        <v>203.34</v>
      </c>
      <c r="G13" s="47"/>
      <c r="H13" s="47"/>
      <c r="I13" s="47"/>
      <c r="J13" s="47"/>
      <c r="K13" s="47"/>
      <c r="L13" s="47"/>
      <c r="M13" s="47"/>
      <c r="N13" s="47"/>
    </row>
    <row r="14" spans="1:14" ht="19.899999999999999" customHeight="1">
      <c r="A14" s="107"/>
      <c r="B14" s="42" t="s">
        <v>77</v>
      </c>
      <c r="C14" s="42" t="s">
        <v>78</v>
      </c>
      <c r="D14" s="45">
        <f t="shared" si="0"/>
        <v>225.33</v>
      </c>
      <c r="E14" s="47"/>
      <c r="F14" s="47">
        <v>225.33</v>
      </c>
      <c r="G14" s="47"/>
      <c r="H14" s="47"/>
      <c r="I14" s="47"/>
      <c r="J14" s="47"/>
      <c r="K14" s="47"/>
      <c r="L14" s="47"/>
      <c r="M14" s="47"/>
      <c r="N14" s="47"/>
    </row>
    <row r="15" spans="1:14" ht="8.6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56"/>
    </row>
  </sheetData>
  <mergeCells count="14">
    <mergeCell ref="N4:N5"/>
    <mergeCell ref="B2:M2"/>
    <mergeCell ref="B4:C4"/>
    <mergeCell ref="A8:A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pane ySplit="6" topLeftCell="A7" activePane="bottomLeft" state="frozen"/>
      <selection pane="bottomLeft" activeCell="B3" sqref="B3:F3"/>
    </sheetView>
  </sheetViews>
  <sheetFormatPr defaultColWidth="9.75" defaultRowHeight="14.25"/>
  <cols>
    <col min="1" max="1" width="1.5" customWidth="1"/>
    <col min="2" max="4" width="6.125" customWidth="1"/>
    <col min="5" max="5" width="8.25" customWidth="1"/>
    <col min="6" max="6" width="37.875" customWidth="1"/>
    <col min="7" max="9" width="16.5" customWidth="1"/>
    <col min="10" max="10" width="1.5" customWidth="1"/>
    <col min="11" max="11" width="9.75" customWidth="1"/>
  </cols>
  <sheetData>
    <row r="1" spans="1:12" ht="14.25" customHeight="1">
      <c r="A1" s="1"/>
      <c r="B1" s="108"/>
      <c r="C1" s="108"/>
      <c r="D1" s="108"/>
      <c r="E1" s="13"/>
      <c r="F1" s="13"/>
      <c r="G1" s="14"/>
      <c r="H1" s="14"/>
      <c r="I1" s="19" t="s">
        <v>79</v>
      </c>
      <c r="J1" s="5"/>
    </row>
    <row r="2" spans="1:12" ht="19.899999999999999" customHeight="1">
      <c r="A2" s="1"/>
      <c r="B2" s="109" t="s">
        <v>80</v>
      </c>
      <c r="C2" s="109"/>
      <c r="D2" s="109"/>
      <c r="E2" s="109"/>
      <c r="F2" s="109"/>
      <c r="G2" s="109"/>
      <c r="H2" s="109"/>
      <c r="I2" s="109"/>
      <c r="J2" s="5" t="s">
        <v>2</v>
      </c>
    </row>
    <row r="3" spans="1:12" ht="17.100000000000001" customHeight="1">
      <c r="A3" s="3"/>
      <c r="B3" s="110" t="s">
        <v>404</v>
      </c>
      <c r="C3" s="110"/>
      <c r="D3" s="110"/>
      <c r="E3" s="110"/>
      <c r="F3" s="110"/>
      <c r="G3" s="3"/>
      <c r="H3" s="3"/>
      <c r="I3" s="20" t="s">
        <v>4</v>
      </c>
      <c r="J3" s="21"/>
    </row>
    <row r="4" spans="1:12" ht="21.4" customHeight="1">
      <c r="A4" s="5"/>
      <c r="B4" s="111" t="s">
        <v>7</v>
      </c>
      <c r="C4" s="111"/>
      <c r="D4" s="111"/>
      <c r="E4" s="111"/>
      <c r="F4" s="111"/>
      <c r="G4" s="111" t="s">
        <v>51</v>
      </c>
      <c r="H4" s="111" t="s">
        <v>81</v>
      </c>
      <c r="I4" s="111" t="s">
        <v>82</v>
      </c>
      <c r="J4" s="22"/>
    </row>
    <row r="5" spans="1:12" ht="21.4" customHeight="1">
      <c r="A5" s="7"/>
      <c r="B5" s="111" t="s">
        <v>83</v>
      </c>
      <c r="C5" s="111"/>
      <c r="D5" s="111"/>
      <c r="E5" s="111" t="s">
        <v>62</v>
      </c>
      <c r="F5" s="111" t="s">
        <v>63</v>
      </c>
      <c r="G5" s="111"/>
      <c r="H5" s="111"/>
      <c r="I5" s="111"/>
      <c r="J5" s="22"/>
    </row>
    <row r="6" spans="1:12" ht="21.4" customHeight="1">
      <c r="A6" s="7"/>
      <c r="B6" s="6" t="s">
        <v>84</v>
      </c>
      <c r="C6" s="6" t="s">
        <v>85</v>
      </c>
      <c r="D6" s="6" t="s">
        <v>86</v>
      </c>
      <c r="E6" s="111"/>
      <c r="F6" s="111"/>
      <c r="G6" s="111"/>
      <c r="H6" s="111"/>
      <c r="I6" s="111"/>
      <c r="J6" s="23"/>
    </row>
    <row r="7" spans="1:12" ht="19.899999999999999" customHeight="1">
      <c r="A7" s="8"/>
      <c r="B7" s="9"/>
      <c r="C7" s="9"/>
      <c r="D7" s="9"/>
      <c r="E7" s="9"/>
      <c r="F7" s="9" t="s">
        <v>64</v>
      </c>
      <c r="G7" s="15">
        <v>3708.16</v>
      </c>
      <c r="H7" s="15">
        <v>2780.24</v>
      </c>
      <c r="I7" s="15">
        <v>927.93</v>
      </c>
      <c r="J7" s="24"/>
      <c r="K7" s="77"/>
      <c r="L7" s="26"/>
    </row>
    <row r="8" spans="1:12" ht="19.899999999999999" customHeight="1">
      <c r="A8" s="7"/>
      <c r="B8" s="10"/>
      <c r="C8" s="10"/>
      <c r="D8" s="10"/>
      <c r="E8" s="10"/>
      <c r="F8" s="16" t="s">
        <v>21</v>
      </c>
      <c r="G8" s="17">
        <v>3708.16</v>
      </c>
      <c r="H8" s="17">
        <f t="shared" ref="H8:I8" si="0">+H9+H15+H23+H28+H34+H40+H47</f>
        <v>2780.24</v>
      </c>
      <c r="I8" s="17">
        <f t="shared" si="0"/>
        <v>927.93</v>
      </c>
      <c r="J8" s="22"/>
    </row>
    <row r="9" spans="1:12" ht="19.899999999999999" customHeight="1">
      <c r="A9" s="7"/>
      <c r="B9" s="10"/>
      <c r="C9" s="10"/>
      <c r="D9" s="10"/>
      <c r="E9" s="10"/>
      <c r="F9" s="16" t="s">
        <v>87</v>
      </c>
      <c r="G9" s="17">
        <f>SUM(G10:G14)</f>
        <v>315.86</v>
      </c>
      <c r="H9" s="17">
        <f>SUM(H10:H14)</f>
        <v>289.62</v>
      </c>
      <c r="I9" s="17">
        <f>SUM(I10:I14)</f>
        <v>26.24</v>
      </c>
      <c r="J9" s="22"/>
    </row>
    <row r="10" spans="1:12" ht="19.899999999999999" customHeight="1">
      <c r="A10" s="112"/>
      <c r="B10" s="10" t="s">
        <v>88</v>
      </c>
      <c r="C10" s="10" t="s">
        <v>89</v>
      </c>
      <c r="D10" s="10" t="s">
        <v>90</v>
      </c>
      <c r="E10" s="10" t="s">
        <v>65</v>
      </c>
      <c r="F10" s="16" t="s">
        <v>91</v>
      </c>
      <c r="G10" s="17">
        <f>+H10+I10</f>
        <v>235.06</v>
      </c>
      <c r="H10" s="18">
        <f>240.12-6.88</f>
        <v>233.24</v>
      </c>
      <c r="I10" s="18">
        <v>1.82</v>
      </c>
      <c r="J10" s="23"/>
    </row>
    <row r="11" spans="1:12" ht="19.899999999999999" customHeight="1">
      <c r="A11" s="112"/>
      <c r="B11" s="10" t="s">
        <v>92</v>
      </c>
      <c r="C11" s="10" t="s">
        <v>89</v>
      </c>
      <c r="D11" s="10" t="s">
        <v>89</v>
      </c>
      <c r="E11" s="10" t="s">
        <v>65</v>
      </c>
      <c r="F11" s="16" t="s">
        <v>93</v>
      </c>
      <c r="G11" s="17">
        <v>25.25</v>
      </c>
      <c r="H11" s="18">
        <v>25.25</v>
      </c>
      <c r="I11" s="18"/>
      <c r="J11" s="23"/>
    </row>
    <row r="12" spans="1:12" ht="19.899999999999999" customHeight="1">
      <c r="A12" s="112"/>
      <c r="B12" s="10" t="s">
        <v>88</v>
      </c>
      <c r="C12" s="10" t="s">
        <v>89</v>
      </c>
      <c r="D12" s="10" t="s">
        <v>94</v>
      </c>
      <c r="E12" s="10" t="s">
        <v>65</v>
      </c>
      <c r="F12" s="16" t="s">
        <v>95</v>
      </c>
      <c r="G12" s="17">
        <v>24.42</v>
      </c>
      <c r="H12" s="18"/>
      <c r="I12" s="18">
        <v>24.42</v>
      </c>
      <c r="J12" s="23"/>
    </row>
    <row r="13" spans="1:12" ht="19.899999999999999" customHeight="1">
      <c r="A13" s="112"/>
      <c r="B13" s="10" t="s">
        <v>96</v>
      </c>
      <c r="C13" s="10" t="s">
        <v>97</v>
      </c>
      <c r="D13" s="10" t="s">
        <v>90</v>
      </c>
      <c r="E13" s="10" t="s">
        <v>65</v>
      </c>
      <c r="F13" s="16" t="s">
        <v>98</v>
      </c>
      <c r="G13" s="17">
        <v>22.45</v>
      </c>
      <c r="H13" s="18">
        <v>22.45</v>
      </c>
      <c r="I13" s="18"/>
      <c r="J13" s="23"/>
    </row>
    <row r="14" spans="1:12" ht="19.899999999999999" customHeight="1">
      <c r="A14" s="112"/>
      <c r="B14" s="10" t="s">
        <v>99</v>
      </c>
      <c r="C14" s="10" t="s">
        <v>100</v>
      </c>
      <c r="D14" s="10" t="s">
        <v>90</v>
      </c>
      <c r="E14" s="10" t="s">
        <v>65</v>
      </c>
      <c r="F14" s="16" t="s">
        <v>101</v>
      </c>
      <c r="G14" s="17">
        <v>8.68</v>
      </c>
      <c r="H14" s="18">
        <v>8.68</v>
      </c>
      <c r="I14" s="18"/>
      <c r="J14" s="23"/>
    </row>
    <row r="15" spans="1:12" ht="19.899999999999999" customHeight="1">
      <c r="B15" s="10"/>
      <c r="C15" s="10"/>
      <c r="D15" s="10"/>
      <c r="E15" s="10"/>
      <c r="F15" s="16" t="s">
        <v>102</v>
      </c>
      <c r="G15" s="17">
        <f>SUM(G16:G22)</f>
        <v>1691.63</v>
      </c>
      <c r="H15" s="17">
        <f>SUM(H16:H22)</f>
        <v>1299.49</v>
      </c>
      <c r="I15" s="17">
        <f>SUM(I16:I22)</f>
        <v>392.14</v>
      </c>
      <c r="J15" s="22"/>
    </row>
    <row r="16" spans="1:12" ht="19.899999999999999" customHeight="1">
      <c r="A16" s="112"/>
      <c r="B16" s="10" t="s">
        <v>88</v>
      </c>
      <c r="C16" s="10" t="s">
        <v>90</v>
      </c>
      <c r="D16" s="10" t="s">
        <v>90</v>
      </c>
      <c r="E16" s="10" t="s">
        <v>67</v>
      </c>
      <c r="F16" s="16" t="s">
        <v>91</v>
      </c>
      <c r="G16" s="17">
        <f>+H16+I16</f>
        <v>1044.81</v>
      </c>
      <c r="H16" s="18">
        <v>1044.81</v>
      </c>
      <c r="I16" s="18"/>
      <c r="J16" s="23"/>
    </row>
    <row r="17" spans="1:10" ht="19.899999999999999" customHeight="1">
      <c r="A17" s="112"/>
      <c r="B17" s="10" t="s">
        <v>88</v>
      </c>
      <c r="C17" s="10" t="s">
        <v>90</v>
      </c>
      <c r="D17" s="10" t="s">
        <v>103</v>
      </c>
      <c r="E17" s="10" t="s">
        <v>67</v>
      </c>
      <c r="F17" s="16" t="s">
        <v>104</v>
      </c>
      <c r="G17" s="17">
        <f t="shared" ref="G17:G22" si="1">+H17+I17</f>
        <v>138.97</v>
      </c>
      <c r="H17" s="18"/>
      <c r="I17" s="18">
        <f>739.97-601</f>
        <v>138.97</v>
      </c>
      <c r="J17" s="23"/>
    </row>
    <row r="18" spans="1:10" ht="19.899999999999999" customHeight="1">
      <c r="A18" s="112"/>
      <c r="B18" s="10" t="s">
        <v>88</v>
      </c>
      <c r="C18" s="10" t="s">
        <v>90</v>
      </c>
      <c r="D18" s="10" t="s">
        <v>97</v>
      </c>
      <c r="E18" s="10" t="s">
        <v>67</v>
      </c>
      <c r="F18" s="16" t="s">
        <v>105</v>
      </c>
      <c r="G18" s="17">
        <f t="shared" si="1"/>
        <v>251.35</v>
      </c>
      <c r="H18" s="18"/>
      <c r="I18" s="18">
        <f>256.77-5.42</f>
        <v>251.35</v>
      </c>
      <c r="J18" s="23"/>
    </row>
    <row r="19" spans="1:10" ht="19.899999999999999" customHeight="1">
      <c r="A19" s="112"/>
      <c r="B19" s="10" t="s">
        <v>106</v>
      </c>
      <c r="C19" s="10" t="s">
        <v>89</v>
      </c>
      <c r="D19" s="10" t="s">
        <v>103</v>
      </c>
      <c r="E19" s="10" t="s">
        <v>67</v>
      </c>
      <c r="F19" s="16" t="s">
        <v>107</v>
      </c>
      <c r="G19" s="17">
        <f t="shared" si="1"/>
        <v>1.82</v>
      </c>
      <c r="H19" s="18"/>
      <c r="I19" s="18">
        <v>1.82</v>
      </c>
      <c r="J19" s="23"/>
    </row>
    <row r="20" spans="1:10" ht="19.899999999999999" customHeight="1">
      <c r="A20" s="112"/>
      <c r="B20" s="10" t="s">
        <v>99</v>
      </c>
      <c r="C20" s="10" t="s">
        <v>100</v>
      </c>
      <c r="D20" s="10" t="s">
        <v>90</v>
      </c>
      <c r="E20" s="10" t="s">
        <v>67</v>
      </c>
      <c r="F20" s="16" t="s">
        <v>101</v>
      </c>
      <c r="G20" s="17">
        <f t="shared" si="1"/>
        <v>40.03</v>
      </c>
      <c r="H20" s="18">
        <v>40.03</v>
      </c>
      <c r="I20" s="18"/>
      <c r="J20" s="23"/>
    </row>
    <row r="21" spans="1:10" ht="19.899999999999999" customHeight="1">
      <c r="A21" s="112"/>
      <c r="B21" s="10" t="s">
        <v>92</v>
      </c>
      <c r="C21" s="10" t="s">
        <v>89</v>
      </c>
      <c r="D21" s="10" t="s">
        <v>89</v>
      </c>
      <c r="E21" s="10" t="s">
        <v>67</v>
      </c>
      <c r="F21" s="16" t="s">
        <v>93</v>
      </c>
      <c r="G21" s="17">
        <f t="shared" si="1"/>
        <v>114.82</v>
      </c>
      <c r="H21" s="18">
        <v>114.82</v>
      </c>
      <c r="I21" s="18"/>
      <c r="J21" s="23"/>
    </row>
    <row r="22" spans="1:10" ht="19.899999999999999" customHeight="1">
      <c r="A22" s="112"/>
      <c r="B22" s="10" t="s">
        <v>96</v>
      </c>
      <c r="C22" s="10" t="s">
        <v>97</v>
      </c>
      <c r="D22" s="10" t="s">
        <v>90</v>
      </c>
      <c r="E22" s="10" t="s">
        <v>67</v>
      </c>
      <c r="F22" s="16" t="s">
        <v>98</v>
      </c>
      <c r="G22" s="17">
        <f t="shared" si="1"/>
        <v>99.83</v>
      </c>
      <c r="H22" s="18">
        <v>99.83</v>
      </c>
      <c r="I22" s="18"/>
      <c r="J22" s="23"/>
    </row>
    <row r="23" spans="1:10" ht="19.899999999999999" customHeight="1">
      <c r="B23" s="10"/>
      <c r="C23" s="10"/>
      <c r="D23" s="10"/>
      <c r="E23" s="10"/>
      <c r="F23" s="16" t="s">
        <v>108</v>
      </c>
      <c r="G23" s="17">
        <f>SUM(G24:G27)</f>
        <v>860.48</v>
      </c>
      <c r="H23" s="17">
        <f t="shared" ref="H23:I23" si="2">SUM(H24:H27)</f>
        <v>500.68</v>
      </c>
      <c r="I23" s="17">
        <f t="shared" si="2"/>
        <v>359.8</v>
      </c>
      <c r="J23" s="22"/>
    </row>
    <row r="24" spans="1:10" ht="19.899999999999999" customHeight="1">
      <c r="A24" s="112"/>
      <c r="B24" s="10" t="s">
        <v>88</v>
      </c>
      <c r="C24" s="10" t="s">
        <v>90</v>
      </c>
      <c r="D24" s="10" t="s">
        <v>109</v>
      </c>
      <c r="E24" s="10" t="s">
        <v>71</v>
      </c>
      <c r="F24" s="16" t="s">
        <v>110</v>
      </c>
      <c r="G24" s="17">
        <f>+H24+I24</f>
        <v>748.31</v>
      </c>
      <c r="H24" s="18">
        <f>-5.05+393.56</f>
        <v>388.51</v>
      </c>
      <c r="I24" s="18">
        <f>-21.7+381.5</f>
        <v>359.8</v>
      </c>
      <c r="J24" s="23"/>
    </row>
    <row r="25" spans="1:10" ht="19.899999999999999" customHeight="1">
      <c r="A25" s="112"/>
      <c r="B25" s="10" t="s">
        <v>92</v>
      </c>
      <c r="C25" s="10" t="s">
        <v>89</v>
      </c>
      <c r="D25" s="10" t="s">
        <v>89</v>
      </c>
      <c r="E25" s="10" t="s">
        <v>71</v>
      </c>
      <c r="F25" s="16" t="s">
        <v>93</v>
      </c>
      <c r="G25" s="17">
        <f t="shared" ref="G25:G27" si="3">+H25+I25</f>
        <v>50.39</v>
      </c>
      <c r="H25" s="18">
        <v>50.39</v>
      </c>
      <c r="I25" s="18"/>
      <c r="J25" s="23"/>
    </row>
    <row r="26" spans="1:10" ht="19.899999999999999" customHeight="1">
      <c r="A26" s="112"/>
      <c r="B26" s="10" t="s">
        <v>96</v>
      </c>
      <c r="C26" s="10" t="s">
        <v>97</v>
      </c>
      <c r="D26" s="10" t="s">
        <v>90</v>
      </c>
      <c r="E26" s="10" t="s">
        <v>71</v>
      </c>
      <c r="F26" s="16" t="s">
        <v>98</v>
      </c>
      <c r="G26" s="17">
        <f t="shared" si="3"/>
        <v>44.53</v>
      </c>
      <c r="H26" s="18">
        <v>44.53</v>
      </c>
      <c r="I26" s="18"/>
      <c r="J26" s="23"/>
    </row>
    <row r="27" spans="1:10" ht="19.899999999999999" customHeight="1">
      <c r="A27" s="112"/>
      <c r="B27" s="10" t="s">
        <v>99</v>
      </c>
      <c r="C27" s="10" t="s">
        <v>100</v>
      </c>
      <c r="D27" s="10" t="s">
        <v>97</v>
      </c>
      <c r="E27" s="10" t="s">
        <v>71</v>
      </c>
      <c r="F27" s="16" t="s">
        <v>111</v>
      </c>
      <c r="G27" s="17">
        <f t="shared" si="3"/>
        <v>17.25</v>
      </c>
      <c r="H27" s="18">
        <v>17.25</v>
      </c>
      <c r="I27" s="18"/>
      <c r="J27" s="23"/>
    </row>
    <row r="28" spans="1:10" ht="19.899999999999999" customHeight="1">
      <c r="B28" s="10"/>
      <c r="C28" s="10"/>
      <c r="D28" s="10"/>
      <c r="E28" s="10"/>
      <c r="F28" s="16" t="s">
        <v>112</v>
      </c>
      <c r="G28" s="17">
        <f>SUM(G29:G33)</f>
        <v>225.34</v>
      </c>
      <c r="H28" s="17">
        <f t="shared" ref="H28:I28" si="4">SUM(H29:H33)</f>
        <v>166.95</v>
      </c>
      <c r="I28" s="17">
        <f t="shared" si="4"/>
        <v>58.39</v>
      </c>
      <c r="J28" s="22"/>
    </row>
    <row r="29" spans="1:10" ht="19.899999999999999" customHeight="1">
      <c r="A29" s="112"/>
      <c r="B29" s="10" t="s">
        <v>88</v>
      </c>
      <c r="C29" s="10" t="s">
        <v>90</v>
      </c>
      <c r="D29" s="10" t="s">
        <v>113</v>
      </c>
      <c r="E29" s="10" t="s">
        <v>77</v>
      </c>
      <c r="F29" s="16" t="s">
        <v>114</v>
      </c>
      <c r="G29" s="17">
        <f>+H29+I29</f>
        <v>58.39</v>
      </c>
      <c r="H29" s="18"/>
      <c r="I29" s="18">
        <v>58.39</v>
      </c>
      <c r="J29" s="23"/>
    </row>
    <row r="30" spans="1:10" ht="19.899999999999999" customHeight="1">
      <c r="A30" s="112"/>
      <c r="B30" s="10" t="s">
        <v>88</v>
      </c>
      <c r="C30" s="10" t="s">
        <v>90</v>
      </c>
      <c r="D30" s="10" t="s">
        <v>115</v>
      </c>
      <c r="E30" s="10" t="s">
        <v>77</v>
      </c>
      <c r="F30" s="16" t="s">
        <v>116</v>
      </c>
      <c r="G30" s="17">
        <f>+H30+I30</f>
        <v>131.66</v>
      </c>
      <c r="H30" s="18">
        <v>131.66</v>
      </c>
      <c r="I30" s="18"/>
      <c r="J30" s="23"/>
    </row>
    <row r="31" spans="1:10" ht="19.899999999999999" customHeight="1">
      <c r="A31" s="112"/>
      <c r="B31" s="10" t="s">
        <v>92</v>
      </c>
      <c r="C31" s="10" t="s">
        <v>89</v>
      </c>
      <c r="D31" s="10" t="s">
        <v>89</v>
      </c>
      <c r="E31" s="10" t="s">
        <v>77</v>
      </c>
      <c r="F31" s="16" t="s">
        <v>93</v>
      </c>
      <c r="G31" s="17">
        <f t="shared" ref="G31:G33" si="5">+H31+I31</f>
        <v>15.79</v>
      </c>
      <c r="H31" s="18">
        <v>15.79</v>
      </c>
      <c r="I31" s="18"/>
      <c r="J31" s="23"/>
    </row>
    <row r="32" spans="1:10" ht="19.899999999999999" customHeight="1">
      <c r="A32" s="112"/>
      <c r="B32" s="10" t="s">
        <v>96</v>
      </c>
      <c r="C32" s="10" t="s">
        <v>97</v>
      </c>
      <c r="D32" s="10" t="s">
        <v>90</v>
      </c>
      <c r="E32" s="10" t="s">
        <v>77</v>
      </c>
      <c r="F32" s="16" t="s">
        <v>98</v>
      </c>
      <c r="G32" s="17">
        <f t="shared" si="5"/>
        <v>14.1</v>
      </c>
      <c r="H32" s="18">
        <v>14.1</v>
      </c>
      <c r="I32" s="18"/>
      <c r="J32" s="23"/>
    </row>
    <row r="33" spans="1:10" ht="19.899999999999999" customHeight="1">
      <c r="A33" s="112"/>
      <c r="B33" s="10" t="s">
        <v>99</v>
      </c>
      <c r="C33" s="10" t="s">
        <v>100</v>
      </c>
      <c r="D33" s="10" t="s">
        <v>97</v>
      </c>
      <c r="E33" s="10" t="s">
        <v>77</v>
      </c>
      <c r="F33" s="16" t="s">
        <v>111</v>
      </c>
      <c r="G33" s="17">
        <f t="shared" si="5"/>
        <v>5.4</v>
      </c>
      <c r="H33" s="18">
        <v>5.4</v>
      </c>
      <c r="I33" s="18"/>
      <c r="J33" s="23"/>
    </row>
    <row r="34" spans="1:10" ht="19.899999999999999" customHeight="1">
      <c r="B34" s="10"/>
      <c r="C34" s="10"/>
      <c r="D34" s="10"/>
      <c r="E34" s="10"/>
      <c r="F34" s="16" t="s">
        <v>117</v>
      </c>
      <c r="G34" s="17">
        <f>SUM(G35:G39)</f>
        <v>203.34</v>
      </c>
      <c r="H34" s="17">
        <f t="shared" ref="H34:I34" si="6">SUM(H35:H39)</f>
        <v>185.61</v>
      </c>
      <c r="I34" s="17">
        <f t="shared" si="6"/>
        <v>17.73</v>
      </c>
      <c r="J34" s="22"/>
    </row>
    <row r="35" spans="1:10" ht="19.899999999999999" customHeight="1">
      <c r="A35" s="112"/>
      <c r="B35" s="10" t="s">
        <v>88</v>
      </c>
      <c r="C35" s="10" t="s">
        <v>90</v>
      </c>
      <c r="D35" s="10" t="s">
        <v>115</v>
      </c>
      <c r="E35" s="10" t="s">
        <v>75</v>
      </c>
      <c r="F35" s="16" t="s">
        <v>116</v>
      </c>
      <c r="G35" s="17">
        <f>+H35+I35</f>
        <v>143.61000000000001</v>
      </c>
      <c r="H35" s="18">
        <v>143.61000000000001</v>
      </c>
      <c r="I35" s="18"/>
      <c r="J35" s="23"/>
    </row>
    <row r="36" spans="1:10" ht="19.899999999999999" customHeight="1">
      <c r="A36" s="112"/>
      <c r="B36" s="10" t="s">
        <v>96</v>
      </c>
      <c r="C36" s="10" t="s">
        <v>97</v>
      </c>
      <c r="D36" s="10" t="s">
        <v>90</v>
      </c>
      <c r="E36" s="10" t="s">
        <v>75</v>
      </c>
      <c r="F36" s="16" t="s">
        <v>98</v>
      </c>
      <c r="G36" s="17">
        <v>16.8</v>
      </c>
      <c r="H36" s="18">
        <v>16.8</v>
      </c>
      <c r="I36" s="18"/>
      <c r="J36" s="23"/>
    </row>
    <row r="37" spans="1:10" ht="19.899999999999999" customHeight="1">
      <c r="A37" s="112"/>
      <c r="B37" s="10" t="s">
        <v>99</v>
      </c>
      <c r="C37" s="10" t="s">
        <v>100</v>
      </c>
      <c r="D37" s="10" t="s">
        <v>97</v>
      </c>
      <c r="E37" s="10" t="s">
        <v>75</v>
      </c>
      <c r="F37" s="16" t="s">
        <v>111</v>
      </c>
      <c r="G37" s="17">
        <v>6.4</v>
      </c>
      <c r="H37" s="18">
        <v>6.4</v>
      </c>
      <c r="I37" s="18"/>
      <c r="J37" s="23"/>
    </row>
    <row r="38" spans="1:10" ht="19.899999999999999" customHeight="1">
      <c r="A38" s="112"/>
      <c r="B38" s="10" t="s">
        <v>88</v>
      </c>
      <c r="C38" s="10" t="s">
        <v>90</v>
      </c>
      <c r="D38" s="10" t="s">
        <v>103</v>
      </c>
      <c r="E38" s="10" t="s">
        <v>75</v>
      </c>
      <c r="F38" s="16" t="s">
        <v>104</v>
      </c>
      <c r="G38" s="17">
        <v>17.73</v>
      </c>
      <c r="H38" s="18"/>
      <c r="I38" s="18">
        <v>17.73</v>
      </c>
      <c r="J38" s="23"/>
    </row>
    <row r="39" spans="1:10" ht="19.899999999999999" customHeight="1">
      <c r="A39" s="112"/>
      <c r="B39" s="10" t="s">
        <v>92</v>
      </c>
      <c r="C39" s="10" t="s">
        <v>89</v>
      </c>
      <c r="D39" s="10" t="s">
        <v>89</v>
      </c>
      <c r="E39" s="10" t="s">
        <v>75</v>
      </c>
      <c r="F39" s="16" t="s">
        <v>93</v>
      </c>
      <c r="G39" s="17">
        <v>18.8</v>
      </c>
      <c r="H39" s="18">
        <v>18.8</v>
      </c>
      <c r="I39" s="18"/>
      <c r="J39" s="23"/>
    </row>
    <row r="40" spans="1:10" ht="19.899999999999999" customHeight="1">
      <c r="B40" s="10"/>
      <c r="C40" s="10"/>
      <c r="D40" s="10"/>
      <c r="E40" s="10"/>
      <c r="F40" s="16" t="s">
        <v>118</v>
      </c>
      <c r="G40" s="17">
        <f>SUM(G41:G46)</f>
        <v>243.2</v>
      </c>
      <c r="H40" s="17">
        <f t="shared" ref="H40:I40" si="7">SUM(H41:H46)</f>
        <v>217.07</v>
      </c>
      <c r="I40" s="17">
        <f t="shared" si="7"/>
        <v>26.13</v>
      </c>
      <c r="J40" s="22"/>
    </row>
    <row r="41" spans="1:10" ht="19.899999999999999" customHeight="1">
      <c r="A41" s="112"/>
      <c r="B41" s="10" t="s">
        <v>88</v>
      </c>
      <c r="C41" s="10" t="s">
        <v>90</v>
      </c>
      <c r="D41" s="10" t="s">
        <v>115</v>
      </c>
      <c r="E41" s="10" t="s">
        <v>69</v>
      </c>
      <c r="F41" s="16" t="s">
        <v>116</v>
      </c>
      <c r="G41" s="17">
        <f>+H41+I41</f>
        <v>166.23</v>
      </c>
      <c r="H41" s="18">
        <f>-0.42+166.65</f>
        <v>166.23</v>
      </c>
      <c r="I41" s="18"/>
      <c r="J41" s="23"/>
    </row>
    <row r="42" spans="1:10" ht="19.899999999999999" customHeight="1">
      <c r="A42" s="112"/>
      <c r="B42" s="10" t="s">
        <v>99</v>
      </c>
      <c r="C42" s="10" t="s">
        <v>100</v>
      </c>
      <c r="D42" s="10" t="s">
        <v>97</v>
      </c>
      <c r="E42" s="10" t="s">
        <v>69</v>
      </c>
      <c r="F42" s="16" t="s">
        <v>111</v>
      </c>
      <c r="G42" s="17">
        <f t="shared" ref="G42:G46" si="8">+H42+I42</f>
        <v>7.87</v>
      </c>
      <c r="H42" s="18">
        <v>7.87</v>
      </c>
      <c r="I42" s="18"/>
      <c r="J42" s="23"/>
    </row>
    <row r="43" spans="1:10" ht="19.899999999999999" customHeight="1">
      <c r="A43" s="112"/>
      <c r="B43" s="10" t="s">
        <v>88</v>
      </c>
      <c r="C43" s="10" t="s">
        <v>90</v>
      </c>
      <c r="D43" s="10" t="s">
        <v>94</v>
      </c>
      <c r="E43" s="10" t="s">
        <v>69</v>
      </c>
      <c r="F43" s="16" t="s">
        <v>119</v>
      </c>
      <c r="G43" s="17">
        <f t="shared" si="8"/>
        <v>24.31</v>
      </c>
      <c r="H43" s="18"/>
      <c r="I43" s="18">
        <v>24.31</v>
      </c>
      <c r="J43" s="23"/>
    </row>
    <row r="44" spans="1:10" ht="19.899999999999999" customHeight="1">
      <c r="A44" s="112"/>
      <c r="B44" s="10" t="s">
        <v>106</v>
      </c>
      <c r="C44" s="10" t="s">
        <v>89</v>
      </c>
      <c r="D44" s="10" t="s">
        <v>103</v>
      </c>
      <c r="E44" s="10" t="s">
        <v>69</v>
      </c>
      <c r="F44" s="16" t="s">
        <v>107</v>
      </c>
      <c r="G44" s="17">
        <f t="shared" si="8"/>
        <v>1.82</v>
      </c>
      <c r="H44" s="18"/>
      <c r="I44" s="18">
        <v>1.82</v>
      </c>
      <c r="J44" s="23"/>
    </row>
    <row r="45" spans="1:10" ht="19.899999999999999" customHeight="1">
      <c r="A45" s="112"/>
      <c r="B45" s="10" t="s">
        <v>92</v>
      </c>
      <c r="C45" s="10" t="s">
        <v>89</v>
      </c>
      <c r="D45" s="10" t="s">
        <v>89</v>
      </c>
      <c r="E45" s="10" t="s">
        <v>69</v>
      </c>
      <c r="F45" s="16" t="s">
        <v>93</v>
      </c>
      <c r="G45" s="17">
        <f t="shared" si="8"/>
        <v>22.74</v>
      </c>
      <c r="H45" s="18">
        <v>22.74</v>
      </c>
      <c r="I45" s="18"/>
      <c r="J45" s="23"/>
    </row>
    <row r="46" spans="1:10" ht="19.899999999999999" customHeight="1">
      <c r="A46" s="112"/>
      <c r="B46" s="10" t="s">
        <v>96</v>
      </c>
      <c r="C46" s="10" t="s">
        <v>97</v>
      </c>
      <c r="D46" s="10" t="s">
        <v>90</v>
      </c>
      <c r="E46" s="10" t="s">
        <v>69</v>
      </c>
      <c r="F46" s="16" t="s">
        <v>98</v>
      </c>
      <c r="G46" s="17">
        <f t="shared" si="8"/>
        <v>20.23</v>
      </c>
      <c r="H46" s="18">
        <v>20.23</v>
      </c>
      <c r="I46" s="18"/>
      <c r="J46" s="23"/>
    </row>
    <row r="47" spans="1:10" ht="19.899999999999999" customHeight="1">
      <c r="B47" s="10"/>
      <c r="C47" s="10"/>
      <c r="D47" s="10"/>
      <c r="E47" s="10"/>
      <c r="F47" s="16" t="s">
        <v>120</v>
      </c>
      <c r="G47" s="17">
        <f>SUM(G48:G52)</f>
        <v>168.32</v>
      </c>
      <c r="H47" s="17">
        <f t="shared" ref="H47:I47" si="9">SUM(H48:H52)</f>
        <v>120.82</v>
      </c>
      <c r="I47" s="17">
        <f t="shared" si="9"/>
        <v>47.5</v>
      </c>
      <c r="J47" s="22"/>
    </row>
    <row r="48" spans="1:10" ht="19.899999999999999" customHeight="1">
      <c r="A48" s="112"/>
      <c r="B48" s="10" t="s">
        <v>88</v>
      </c>
      <c r="C48" s="10" t="s">
        <v>90</v>
      </c>
      <c r="D48" s="10" t="s">
        <v>115</v>
      </c>
      <c r="E48" s="10" t="s">
        <v>73</v>
      </c>
      <c r="F48" s="16" t="s">
        <v>116</v>
      </c>
      <c r="G48" s="17">
        <f>+H48+I48</f>
        <v>92.6</v>
      </c>
      <c r="H48" s="18">
        <v>92.6</v>
      </c>
      <c r="I48" s="18"/>
      <c r="J48" s="23"/>
    </row>
    <row r="49" spans="1:10" ht="19.899999999999999" customHeight="1">
      <c r="A49" s="112"/>
      <c r="B49" s="10" t="s">
        <v>92</v>
      </c>
      <c r="C49" s="10" t="s">
        <v>89</v>
      </c>
      <c r="D49" s="10" t="s">
        <v>89</v>
      </c>
      <c r="E49" s="10" t="s">
        <v>73</v>
      </c>
      <c r="F49" s="16" t="s">
        <v>93</v>
      </c>
      <c r="G49" s="17">
        <f t="shared" ref="G49:G52" si="10">+H49+I49</f>
        <v>12.69</v>
      </c>
      <c r="H49" s="18">
        <v>12.69</v>
      </c>
      <c r="I49" s="18"/>
      <c r="J49" s="23"/>
    </row>
    <row r="50" spans="1:10" ht="19.899999999999999" customHeight="1">
      <c r="A50" s="112"/>
      <c r="B50" s="10" t="s">
        <v>88</v>
      </c>
      <c r="C50" s="10" t="s">
        <v>90</v>
      </c>
      <c r="D50" s="10" t="s">
        <v>103</v>
      </c>
      <c r="E50" s="10" t="s">
        <v>73</v>
      </c>
      <c r="F50" s="16" t="s">
        <v>104</v>
      </c>
      <c r="G50" s="17">
        <f t="shared" si="10"/>
        <v>47.5</v>
      </c>
      <c r="H50" s="18"/>
      <c r="I50" s="18">
        <v>47.5</v>
      </c>
      <c r="J50" s="23"/>
    </row>
    <row r="51" spans="1:10" ht="19.899999999999999" customHeight="1">
      <c r="A51" s="112"/>
      <c r="B51" s="10" t="s">
        <v>96</v>
      </c>
      <c r="C51" s="10" t="s">
        <v>97</v>
      </c>
      <c r="D51" s="10" t="s">
        <v>90</v>
      </c>
      <c r="E51" s="10" t="s">
        <v>73</v>
      </c>
      <c r="F51" s="16" t="s">
        <v>98</v>
      </c>
      <c r="G51" s="17">
        <f t="shared" si="10"/>
        <v>11.24</v>
      </c>
      <c r="H51" s="18">
        <v>11.24</v>
      </c>
      <c r="I51" s="18"/>
      <c r="J51" s="23"/>
    </row>
    <row r="52" spans="1:10" ht="19.899999999999999" customHeight="1">
      <c r="A52" s="112"/>
      <c r="B52" s="10" t="s">
        <v>99</v>
      </c>
      <c r="C52" s="10" t="s">
        <v>100</v>
      </c>
      <c r="D52" s="10" t="s">
        <v>97</v>
      </c>
      <c r="E52" s="10" t="s">
        <v>73</v>
      </c>
      <c r="F52" s="16" t="s">
        <v>111</v>
      </c>
      <c r="G52" s="17">
        <f t="shared" si="10"/>
        <v>4.29</v>
      </c>
      <c r="H52" s="18">
        <v>4.29</v>
      </c>
      <c r="I52" s="18"/>
      <c r="J52" s="23"/>
    </row>
    <row r="53" spans="1:10" ht="8.65" customHeight="1">
      <c r="A53" s="11"/>
      <c r="B53" s="12"/>
      <c r="C53" s="12"/>
      <c r="D53" s="12"/>
      <c r="E53" s="12"/>
      <c r="F53" s="11"/>
      <c r="G53" s="11"/>
      <c r="H53" s="11"/>
      <c r="I53" s="11"/>
      <c r="J53" s="25"/>
    </row>
  </sheetData>
  <autoFilter ref="A6:L52"/>
  <mergeCells count="17">
    <mergeCell ref="A41:A46"/>
    <mergeCell ref="A48:A52"/>
    <mergeCell ref="E5:E6"/>
    <mergeCell ref="F5:F6"/>
    <mergeCell ref="G4:G6"/>
    <mergeCell ref="A10:A14"/>
    <mergeCell ref="A16:A22"/>
    <mergeCell ref="A24:A27"/>
    <mergeCell ref="A29:A33"/>
    <mergeCell ref="A35:A39"/>
    <mergeCell ref="B1:D1"/>
    <mergeCell ref="B2:I2"/>
    <mergeCell ref="B3:F3"/>
    <mergeCell ref="B4:F4"/>
    <mergeCell ref="B5:D5"/>
    <mergeCell ref="H4:H6"/>
    <mergeCell ref="I4:I6"/>
  </mergeCells>
  <phoneticPr fontId="14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6" activePane="bottomLeft" state="frozen"/>
      <selection pane="bottomLeft" activeCell="B15" sqref="B15"/>
    </sheetView>
  </sheetViews>
  <sheetFormatPr defaultColWidth="9.75" defaultRowHeight="14.25"/>
  <cols>
    <col min="1" max="1" width="1.5" customWidth="1"/>
    <col min="2" max="2" width="25.625" customWidth="1"/>
    <col min="3" max="3" width="12.875" customWidth="1"/>
    <col min="4" max="4" width="24.125" customWidth="1"/>
    <col min="5" max="5" width="14" customWidth="1"/>
    <col min="6" max="6" width="14.375" customWidth="1"/>
    <col min="7" max="8" width="16.375" customWidth="1"/>
    <col min="9" max="9" width="1.5" customWidth="1"/>
    <col min="10" max="11" width="9.75" customWidth="1"/>
  </cols>
  <sheetData>
    <row r="1" spans="1:9" ht="14.25" customHeight="1">
      <c r="A1" s="71"/>
      <c r="B1" s="2"/>
      <c r="C1" s="72"/>
      <c r="D1" s="72"/>
      <c r="H1" s="75" t="s">
        <v>121</v>
      </c>
      <c r="I1" s="33" t="s">
        <v>2</v>
      </c>
    </row>
    <row r="2" spans="1:9" ht="19.899999999999999" customHeight="1">
      <c r="A2" s="73"/>
      <c r="B2" s="102" t="s">
        <v>122</v>
      </c>
      <c r="C2" s="102"/>
      <c r="D2" s="102"/>
      <c r="E2" s="102"/>
      <c r="F2" s="102"/>
      <c r="G2" s="102"/>
      <c r="H2" s="102"/>
      <c r="I2" s="33"/>
    </row>
    <row r="3" spans="1:9" ht="17.100000000000001" customHeight="1">
      <c r="A3" s="73"/>
      <c r="B3" s="110" t="s">
        <v>402</v>
      </c>
      <c r="C3" s="110"/>
      <c r="D3" s="13"/>
      <c r="H3" s="76" t="s">
        <v>4</v>
      </c>
      <c r="I3" s="33"/>
    </row>
    <row r="4" spans="1:9" ht="21.4" customHeight="1">
      <c r="A4" s="73"/>
      <c r="B4" s="103" t="s">
        <v>5</v>
      </c>
      <c r="C4" s="103"/>
      <c r="D4" s="103" t="s">
        <v>6</v>
      </c>
      <c r="E4" s="103"/>
      <c r="F4" s="103"/>
      <c r="G4" s="103"/>
      <c r="H4" s="103"/>
      <c r="I4" s="33"/>
    </row>
    <row r="5" spans="1:9" ht="21.4" customHeight="1">
      <c r="A5" s="73"/>
      <c r="B5" s="27" t="s">
        <v>7</v>
      </c>
      <c r="C5" s="27" t="s">
        <v>8</v>
      </c>
      <c r="D5" s="27" t="s">
        <v>7</v>
      </c>
      <c r="E5" s="27" t="s">
        <v>51</v>
      </c>
      <c r="F5" s="27" t="s">
        <v>123</v>
      </c>
      <c r="G5" s="27" t="s">
        <v>124</v>
      </c>
      <c r="H5" s="27" t="s">
        <v>125</v>
      </c>
      <c r="I5" s="33"/>
    </row>
    <row r="6" spans="1:9" ht="19.899999999999999" customHeight="1">
      <c r="A6" s="5"/>
      <c r="B6" s="29" t="s">
        <v>126</v>
      </c>
      <c r="C6" s="32">
        <v>3569.19</v>
      </c>
      <c r="D6" s="29" t="s">
        <v>127</v>
      </c>
      <c r="E6" s="32">
        <f>SUM(E7:E33)</f>
        <v>3569.19</v>
      </c>
      <c r="F6" s="32">
        <f>SUM(F7:F33)</f>
        <v>3569.19</v>
      </c>
      <c r="G6" s="32"/>
      <c r="H6" s="32"/>
      <c r="I6" s="23"/>
    </row>
    <row r="7" spans="1:9" ht="19.899999999999999" customHeight="1">
      <c r="A7" s="104"/>
      <c r="B7" s="31" t="s">
        <v>128</v>
      </c>
      <c r="C7" s="32">
        <v>3569.19</v>
      </c>
      <c r="D7" s="31" t="s">
        <v>129</v>
      </c>
      <c r="E7" s="32"/>
      <c r="F7" s="32"/>
      <c r="G7" s="32"/>
      <c r="H7" s="32"/>
      <c r="I7" s="23"/>
    </row>
    <row r="8" spans="1:9" ht="18.75" customHeight="1">
      <c r="A8" s="104"/>
      <c r="B8" s="31" t="s">
        <v>130</v>
      </c>
      <c r="C8" s="32"/>
      <c r="D8" s="31" t="s">
        <v>131</v>
      </c>
      <c r="E8" s="32"/>
      <c r="F8" s="32"/>
      <c r="G8" s="32"/>
      <c r="H8" s="32"/>
      <c r="I8" s="23"/>
    </row>
    <row r="9" spans="1:9" ht="18.75" customHeight="1">
      <c r="A9" s="104"/>
      <c r="B9" s="31" t="s">
        <v>132</v>
      </c>
      <c r="C9" s="32"/>
      <c r="D9" s="31" t="s">
        <v>133</v>
      </c>
      <c r="E9" s="32"/>
      <c r="F9" s="32"/>
      <c r="G9" s="32"/>
      <c r="H9" s="32"/>
      <c r="I9" s="23"/>
    </row>
    <row r="10" spans="1:9" ht="18.75" customHeight="1">
      <c r="A10" s="5"/>
      <c r="B10" s="29" t="s">
        <v>134</v>
      </c>
      <c r="C10" s="32"/>
      <c r="D10" s="31" t="s">
        <v>135</v>
      </c>
      <c r="E10" s="32"/>
      <c r="F10" s="32"/>
      <c r="G10" s="32"/>
      <c r="H10" s="32"/>
      <c r="I10" s="23"/>
    </row>
    <row r="11" spans="1:9" ht="18.75" customHeight="1">
      <c r="A11" s="104"/>
      <c r="B11" s="31" t="s">
        <v>128</v>
      </c>
      <c r="C11" s="32"/>
      <c r="D11" s="31" t="s">
        <v>136</v>
      </c>
      <c r="E11" s="32"/>
      <c r="F11" s="32"/>
      <c r="G11" s="32"/>
      <c r="H11" s="32"/>
      <c r="I11" s="23"/>
    </row>
    <row r="12" spans="1:9" ht="19.899999999999999" customHeight="1">
      <c r="A12" s="104"/>
      <c r="B12" s="31" t="s">
        <v>130</v>
      </c>
      <c r="C12" s="32"/>
      <c r="D12" s="31" t="s">
        <v>137</v>
      </c>
      <c r="E12" s="32"/>
      <c r="F12" s="32"/>
      <c r="G12" s="32"/>
      <c r="H12" s="32"/>
      <c r="I12" s="23"/>
    </row>
    <row r="13" spans="1:9" ht="19.899999999999999" customHeight="1">
      <c r="A13" s="104"/>
      <c r="B13" s="31" t="s">
        <v>132</v>
      </c>
      <c r="C13" s="32"/>
      <c r="D13" s="31" t="s">
        <v>138</v>
      </c>
      <c r="E13" s="32"/>
      <c r="F13" s="32"/>
      <c r="G13" s="32"/>
      <c r="H13" s="32"/>
      <c r="I13" s="23"/>
    </row>
    <row r="14" spans="1:9" ht="19.899999999999999" customHeight="1">
      <c r="A14" s="104"/>
      <c r="B14" s="31" t="s">
        <v>139</v>
      </c>
      <c r="C14" s="32"/>
      <c r="D14" s="31" t="s">
        <v>140</v>
      </c>
      <c r="E14" s="32">
        <v>260.48</v>
      </c>
      <c r="F14" s="32">
        <v>260.48</v>
      </c>
      <c r="G14" s="32"/>
      <c r="H14" s="32"/>
      <c r="I14" s="23"/>
    </row>
    <row r="15" spans="1:9" ht="19.899999999999999" customHeight="1">
      <c r="A15" s="104"/>
      <c r="B15" s="31" t="s">
        <v>139</v>
      </c>
      <c r="C15" s="32"/>
      <c r="D15" s="31" t="s">
        <v>141</v>
      </c>
      <c r="E15" s="32"/>
      <c r="F15" s="32"/>
      <c r="G15" s="32"/>
      <c r="H15" s="32"/>
      <c r="I15" s="23"/>
    </row>
    <row r="16" spans="1:9" ht="19.899999999999999" customHeight="1">
      <c r="A16" s="104"/>
      <c r="B16" s="31" t="s">
        <v>139</v>
      </c>
      <c r="C16" s="32"/>
      <c r="D16" s="31" t="s">
        <v>142</v>
      </c>
      <c r="E16" s="32">
        <v>89.91</v>
      </c>
      <c r="F16" s="32">
        <v>89.91</v>
      </c>
      <c r="G16" s="32"/>
      <c r="H16" s="32"/>
      <c r="I16" s="23"/>
    </row>
    <row r="17" spans="1:9" ht="19.899999999999999" customHeight="1">
      <c r="A17" s="104"/>
      <c r="B17" s="31" t="s">
        <v>139</v>
      </c>
      <c r="C17" s="32"/>
      <c r="D17" s="31" t="s">
        <v>143</v>
      </c>
      <c r="E17" s="32"/>
      <c r="F17" s="32"/>
      <c r="G17" s="32"/>
      <c r="H17" s="32"/>
      <c r="I17" s="23"/>
    </row>
    <row r="18" spans="1:9" ht="19.899999999999999" customHeight="1">
      <c r="A18" s="104"/>
      <c r="B18" s="31" t="s">
        <v>139</v>
      </c>
      <c r="C18" s="32"/>
      <c r="D18" s="31" t="s">
        <v>144</v>
      </c>
      <c r="E18" s="32"/>
      <c r="F18" s="32"/>
      <c r="G18" s="32"/>
      <c r="H18" s="32"/>
      <c r="I18" s="23"/>
    </row>
    <row r="19" spans="1:9" ht="19.899999999999999" customHeight="1">
      <c r="A19" s="104"/>
      <c r="B19" s="31" t="s">
        <v>139</v>
      </c>
      <c r="C19" s="32"/>
      <c r="D19" s="31" t="s">
        <v>145</v>
      </c>
      <c r="E19" s="32">
        <v>3.64</v>
      </c>
      <c r="F19" s="32">
        <v>3.64</v>
      </c>
      <c r="G19" s="32"/>
      <c r="H19" s="32"/>
      <c r="I19" s="23"/>
    </row>
    <row r="20" spans="1:9" ht="19.899999999999999" customHeight="1">
      <c r="A20" s="104"/>
      <c r="B20" s="31" t="s">
        <v>139</v>
      </c>
      <c r="C20" s="32"/>
      <c r="D20" s="31" t="s">
        <v>146</v>
      </c>
      <c r="E20" s="32"/>
      <c r="F20" s="32"/>
      <c r="G20" s="32"/>
      <c r="H20" s="32"/>
      <c r="I20" s="23"/>
    </row>
    <row r="21" spans="1:9" ht="19.899999999999999" customHeight="1">
      <c r="A21" s="104"/>
      <c r="B21" s="31" t="s">
        <v>139</v>
      </c>
      <c r="C21" s="32"/>
      <c r="D21" s="31" t="s">
        <v>147</v>
      </c>
      <c r="E21" s="32"/>
      <c r="F21" s="32"/>
      <c r="G21" s="32"/>
      <c r="H21" s="32"/>
      <c r="I21" s="23"/>
    </row>
    <row r="22" spans="1:9" ht="19.899999999999999" customHeight="1">
      <c r="A22" s="104"/>
      <c r="B22" s="31" t="s">
        <v>139</v>
      </c>
      <c r="C22" s="32"/>
      <c r="D22" s="31" t="s">
        <v>148</v>
      </c>
      <c r="E22" s="32"/>
      <c r="F22" s="32"/>
      <c r="G22" s="32"/>
      <c r="H22" s="32"/>
      <c r="I22" s="23"/>
    </row>
    <row r="23" spans="1:9" ht="19.899999999999999" customHeight="1">
      <c r="A23" s="104"/>
      <c r="B23" s="31" t="s">
        <v>139</v>
      </c>
      <c r="C23" s="32"/>
      <c r="D23" s="31" t="s">
        <v>149</v>
      </c>
      <c r="E23" s="32"/>
      <c r="F23" s="32"/>
      <c r="G23" s="32"/>
      <c r="H23" s="32"/>
      <c r="I23" s="23"/>
    </row>
    <row r="24" spans="1:9" ht="19.899999999999999" customHeight="1">
      <c r="A24" s="104"/>
      <c r="B24" s="31" t="s">
        <v>139</v>
      </c>
      <c r="C24" s="32"/>
      <c r="D24" s="31" t="s">
        <v>150</v>
      </c>
      <c r="E24" s="32"/>
      <c r="F24" s="32"/>
      <c r="G24" s="32"/>
      <c r="H24" s="32"/>
      <c r="I24" s="23"/>
    </row>
    <row r="25" spans="1:9" ht="19.899999999999999" customHeight="1">
      <c r="A25" s="104"/>
      <c r="B25" s="31" t="s">
        <v>139</v>
      </c>
      <c r="C25" s="32"/>
      <c r="D25" s="31" t="s">
        <v>151</v>
      </c>
      <c r="E25" s="32"/>
      <c r="F25" s="32"/>
      <c r="G25" s="32"/>
      <c r="H25" s="32"/>
      <c r="I25" s="23"/>
    </row>
    <row r="26" spans="1:9" ht="19.899999999999999" customHeight="1">
      <c r="A26" s="104"/>
      <c r="B26" s="31" t="s">
        <v>139</v>
      </c>
      <c r="C26" s="32"/>
      <c r="D26" s="31" t="s">
        <v>152</v>
      </c>
      <c r="E26" s="32">
        <v>229.17</v>
      </c>
      <c r="F26" s="32">
        <v>229.17</v>
      </c>
      <c r="G26" s="32"/>
      <c r="H26" s="32"/>
      <c r="I26" s="23"/>
    </row>
    <row r="27" spans="1:9" ht="19.899999999999999" customHeight="1">
      <c r="A27" s="104"/>
      <c r="B27" s="31" t="s">
        <v>139</v>
      </c>
      <c r="C27" s="32"/>
      <c r="D27" s="31" t="s">
        <v>153</v>
      </c>
      <c r="E27" s="32"/>
      <c r="F27" s="32"/>
      <c r="G27" s="32"/>
      <c r="H27" s="32"/>
      <c r="I27" s="23"/>
    </row>
    <row r="28" spans="1:9" ht="19.899999999999999" customHeight="1">
      <c r="A28" s="104"/>
      <c r="B28" s="31" t="s">
        <v>139</v>
      </c>
      <c r="C28" s="32"/>
      <c r="D28" s="31" t="s">
        <v>154</v>
      </c>
      <c r="E28" s="32"/>
      <c r="F28" s="32"/>
      <c r="G28" s="32"/>
      <c r="H28" s="32"/>
      <c r="I28" s="23"/>
    </row>
    <row r="29" spans="1:9" ht="19.899999999999999" customHeight="1">
      <c r="A29" s="104"/>
      <c r="B29" s="31" t="s">
        <v>139</v>
      </c>
      <c r="C29" s="32"/>
      <c r="D29" s="31" t="s">
        <v>155</v>
      </c>
      <c r="E29" s="32">
        <v>2985.99</v>
      </c>
      <c r="F29" s="32">
        <f>3124.96-138.97</f>
        <v>2985.99</v>
      </c>
      <c r="G29" s="32"/>
      <c r="H29" s="32"/>
      <c r="I29" s="23"/>
    </row>
    <row r="30" spans="1:9" ht="16.5" customHeight="1">
      <c r="A30" s="104"/>
      <c r="B30" s="31" t="s">
        <v>139</v>
      </c>
      <c r="C30" s="32"/>
      <c r="D30" s="31" t="s">
        <v>156</v>
      </c>
      <c r="E30" s="32"/>
      <c r="F30" s="32"/>
      <c r="G30" s="32"/>
      <c r="H30" s="32"/>
      <c r="I30" s="23"/>
    </row>
    <row r="31" spans="1:9" ht="16.5" customHeight="1">
      <c r="A31" s="104"/>
      <c r="B31" s="31" t="s">
        <v>139</v>
      </c>
      <c r="C31" s="32"/>
      <c r="D31" s="31" t="s">
        <v>157</v>
      </c>
      <c r="E31" s="32"/>
      <c r="F31" s="32"/>
      <c r="G31" s="32"/>
      <c r="H31" s="32"/>
      <c r="I31" s="23"/>
    </row>
    <row r="32" spans="1:9" ht="16.5" customHeight="1">
      <c r="A32" s="104"/>
      <c r="B32" s="31" t="s">
        <v>139</v>
      </c>
      <c r="C32" s="32"/>
      <c r="D32" s="31" t="s">
        <v>158</v>
      </c>
      <c r="E32" s="32"/>
      <c r="F32" s="32"/>
      <c r="G32" s="32"/>
      <c r="H32" s="32"/>
      <c r="I32" s="23"/>
    </row>
    <row r="33" spans="1:9" ht="16.5" customHeight="1">
      <c r="A33" s="104"/>
      <c r="B33" s="31" t="s">
        <v>139</v>
      </c>
      <c r="C33" s="32"/>
      <c r="D33" s="31" t="s">
        <v>159</v>
      </c>
      <c r="E33" s="32"/>
      <c r="F33" s="32"/>
      <c r="G33" s="32"/>
      <c r="H33" s="32"/>
      <c r="I33" s="23"/>
    </row>
    <row r="34" spans="1:9" ht="8.65" customHeight="1">
      <c r="A34" s="74"/>
      <c r="B34" s="74"/>
      <c r="C34" s="74"/>
      <c r="D34" s="13"/>
      <c r="E34" s="74"/>
      <c r="F34" s="74"/>
      <c r="G34" s="74"/>
      <c r="H34" s="74"/>
      <c r="I34" s="34"/>
    </row>
  </sheetData>
  <mergeCells count="6">
    <mergeCell ref="A11:A33"/>
    <mergeCell ref="B2:H2"/>
    <mergeCell ref="B3:C3"/>
    <mergeCell ref="B4:C4"/>
    <mergeCell ref="D4:H4"/>
    <mergeCell ref="A7:A9"/>
  </mergeCells>
  <phoneticPr fontId="14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4"/>
  <sheetViews>
    <sheetView topLeftCell="Y1" workbookViewId="0">
      <pane ySplit="6" topLeftCell="A7" activePane="bottomLeft" state="frozen"/>
      <selection pane="bottomLeft" activeCell="AA4" sqref="AA4:AM4"/>
    </sheetView>
  </sheetViews>
  <sheetFormatPr defaultColWidth="9.75" defaultRowHeight="14.25"/>
  <cols>
    <col min="1" max="1" width="1.5" style="35" customWidth="1"/>
    <col min="2" max="3" width="6.125" style="35" customWidth="1"/>
    <col min="4" max="4" width="7.625" style="35" customWidth="1"/>
    <col min="5" max="5" width="32.5" style="35" customWidth="1"/>
    <col min="6" max="9" width="11.5" style="35" customWidth="1"/>
    <col min="10" max="26" width="10.25" style="35" customWidth="1"/>
    <col min="27" max="28" width="11.5" style="35" customWidth="1"/>
    <col min="29" max="29" width="10.25" style="35" customWidth="1"/>
    <col min="30" max="30" width="11.5" style="35" customWidth="1"/>
    <col min="31" max="39" width="10.25" style="35" customWidth="1"/>
    <col min="40" max="40" width="1.5" style="35" customWidth="1"/>
    <col min="41" max="41" width="9.75" style="35" customWidth="1"/>
    <col min="42" max="16384" width="9.75" style="35"/>
  </cols>
  <sheetData>
    <row r="1" spans="1:40" ht="14.25" customHeight="1">
      <c r="A1" s="88"/>
      <c r="B1" s="114"/>
      <c r="C1" s="114"/>
      <c r="D1" s="57"/>
      <c r="E1" s="57"/>
      <c r="F1" s="36"/>
      <c r="G1" s="36"/>
      <c r="H1" s="36"/>
      <c r="I1" s="57"/>
      <c r="J1" s="57"/>
      <c r="K1" s="36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65" t="s">
        <v>160</v>
      </c>
      <c r="AN1" s="66"/>
    </row>
    <row r="2" spans="1:40" ht="19.899999999999999" customHeight="1">
      <c r="A2" s="36"/>
      <c r="B2" s="106" t="s">
        <v>161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66"/>
    </row>
    <row r="3" spans="1:40" ht="17.100000000000001" customHeight="1">
      <c r="A3" s="37"/>
      <c r="B3" s="115" t="s">
        <v>403</v>
      </c>
      <c r="C3" s="115"/>
      <c r="D3" s="115"/>
      <c r="E3" s="115"/>
      <c r="F3" s="60"/>
      <c r="G3" s="37"/>
      <c r="H3" s="90"/>
      <c r="I3" s="60"/>
      <c r="J3" s="60"/>
      <c r="K3" s="64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116" t="s">
        <v>4</v>
      </c>
      <c r="AM3" s="116"/>
      <c r="AN3" s="67"/>
    </row>
    <row r="4" spans="1:40" ht="21.4" customHeight="1">
      <c r="A4" s="92"/>
      <c r="B4" s="113" t="s">
        <v>7</v>
      </c>
      <c r="C4" s="113"/>
      <c r="D4" s="113"/>
      <c r="E4" s="113"/>
      <c r="F4" s="113" t="s">
        <v>162</v>
      </c>
      <c r="G4" s="113" t="s">
        <v>405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406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163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68"/>
    </row>
    <row r="5" spans="1:40" ht="21.4" customHeight="1">
      <c r="A5" s="92"/>
      <c r="B5" s="113" t="s">
        <v>83</v>
      </c>
      <c r="C5" s="113"/>
      <c r="D5" s="113" t="s">
        <v>62</v>
      </c>
      <c r="E5" s="113" t="s">
        <v>63</v>
      </c>
      <c r="F5" s="113"/>
      <c r="G5" s="113" t="s">
        <v>51</v>
      </c>
      <c r="H5" s="113" t="s">
        <v>164</v>
      </c>
      <c r="I5" s="113"/>
      <c r="J5" s="113"/>
      <c r="K5" s="113" t="s">
        <v>165</v>
      </c>
      <c r="L5" s="113"/>
      <c r="M5" s="113"/>
      <c r="N5" s="113" t="s">
        <v>166</v>
      </c>
      <c r="O5" s="113"/>
      <c r="P5" s="113"/>
      <c r="Q5" s="113" t="s">
        <v>51</v>
      </c>
      <c r="R5" s="113" t="s">
        <v>164</v>
      </c>
      <c r="S5" s="113"/>
      <c r="T5" s="113"/>
      <c r="U5" s="113" t="s">
        <v>165</v>
      </c>
      <c r="V5" s="113"/>
      <c r="W5" s="113"/>
      <c r="X5" s="113" t="s">
        <v>166</v>
      </c>
      <c r="Y5" s="113"/>
      <c r="Z5" s="113"/>
      <c r="AA5" s="113" t="s">
        <v>51</v>
      </c>
      <c r="AB5" s="113" t="s">
        <v>164</v>
      </c>
      <c r="AC5" s="113"/>
      <c r="AD5" s="113"/>
      <c r="AE5" s="113" t="s">
        <v>165</v>
      </c>
      <c r="AF5" s="113"/>
      <c r="AG5" s="113"/>
      <c r="AH5" s="113" t="s">
        <v>166</v>
      </c>
      <c r="AI5" s="113"/>
      <c r="AJ5" s="113"/>
      <c r="AK5" s="113" t="s">
        <v>167</v>
      </c>
      <c r="AL5" s="113"/>
      <c r="AM5" s="113"/>
      <c r="AN5" s="68"/>
    </row>
    <row r="6" spans="1:40" ht="21.4" customHeight="1">
      <c r="A6" s="38"/>
      <c r="B6" s="91" t="s">
        <v>84</v>
      </c>
      <c r="C6" s="91" t="s">
        <v>85</v>
      </c>
      <c r="D6" s="113"/>
      <c r="E6" s="113"/>
      <c r="F6" s="113"/>
      <c r="G6" s="113"/>
      <c r="H6" s="91" t="s">
        <v>168</v>
      </c>
      <c r="I6" s="91" t="s">
        <v>81</v>
      </c>
      <c r="J6" s="91" t="s">
        <v>82</v>
      </c>
      <c r="K6" s="91" t="s">
        <v>168</v>
      </c>
      <c r="L6" s="91" t="s">
        <v>81</v>
      </c>
      <c r="M6" s="91" t="s">
        <v>82</v>
      </c>
      <c r="N6" s="91" t="s">
        <v>168</v>
      </c>
      <c r="O6" s="91" t="s">
        <v>81</v>
      </c>
      <c r="P6" s="91" t="s">
        <v>82</v>
      </c>
      <c r="Q6" s="113"/>
      <c r="R6" s="91" t="s">
        <v>168</v>
      </c>
      <c r="S6" s="91" t="s">
        <v>81</v>
      </c>
      <c r="T6" s="91" t="s">
        <v>82</v>
      </c>
      <c r="U6" s="91" t="s">
        <v>168</v>
      </c>
      <c r="V6" s="91" t="s">
        <v>81</v>
      </c>
      <c r="W6" s="91" t="s">
        <v>82</v>
      </c>
      <c r="X6" s="91" t="s">
        <v>168</v>
      </c>
      <c r="Y6" s="91" t="s">
        <v>81</v>
      </c>
      <c r="Z6" s="91" t="s">
        <v>82</v>
      </c>
      <c r="AA6" s="113"/>
      <c r="AB6" s="91" t="s">
        <v>168</v>
      </c>
      <c r="AC6" s="91" t="s">
        <v>81</v>
      </c>
      <c r="AD6" s="91" t="s">
        <v>82</v>
      </c>
      <c r="AE6" s="91" t="s">
        <v>168</v>
      </c>
      <c r="AF6" s="91" t="s">
        <v>81</v>
      </c>
      <c r="AG6" s="91" t="s">
        <v>82</v>
      </c>
      <c r="AH6" s="91" t="s">
        <v>168</v>
      </c>
      <c r="AI6" s="91" t="s">
        <v>81</v>
      </c>
      <c r="AJ6" s="91" t="s">
        <v>82</v>
      </c>
      <c r="AK6" s="91" t="s">
        <v>168</v>
      </c>
      <c r="AL6" s="91" t="s">
        <v>81</v>
      </c>
      <c r="AM6" s="91" t="s">
        <v>82</v>
      </c>
      <c r="AN6" s="68"/>
    </row>
    <row r="7" spans="1:40" ht="19.899999999999999" customHeight="1">
      <c r="A7" s="92"/>
      <c r="B7" s="91"/>
      <c r="C7" s="91"/>
      <c r="D7" s="91"/>
      <c r="E7" s="94" t="s">
        <v>64</v>
      </c>
      <c r="F7" s="61">
        <v>3569.19</v>
      </c>
      <c r="G7" s="61">
        <v>3569.19</v>
      </c>
      <c r="H7" s="61">
        <v>3569.19</v>
      </c>
      <c r="I7" s="61">
        <v>2780.23</v>
      </c>
      <c r="J7" s="61">
        <v>788.96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8"/>
    </row>
    <row r="8" spans="1:40" ht="19.899999999999999" customHeight="1">
      <c r="A8" s="92"/>
      <c r="B8" s="58" t="s">
        <v>21</v>
      </c>
      <c r="C8" s="58" t="s">
        <v>21</v>
      </c>
      <c r="D8" s="59"/>
      <c r="E8" s="62" t="s">
        <v>21</v>
      </c>
      <c r="F8" s="63">
        <v>3569.19</v>
      </c>
      <c r="G8" s="63">
        <f>+H8</f>
        <v>3569.19</v>
      </c>
      <c r="H8" s="63">
        <f>+I8+J8</f>
        <v>3569.19</v>
      </c>
      <c r="I8" s="63">
        <v>2780.23</v>
      </c>
      <c r="J8" s="63">
        <f>898.26-9.8-42-5-21.7-8.4-7-9.8-5.6</f>
        <v>788.96</v>
      </c>
      <c r="K8" s="5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8"/>
    </row>
    <row r="9" spans="1:40" ht="19.899999999999999" customHeight="1">
      <c r="A9" s="92"/>
      <c r="B9" s="58" t="s">
        <v>21</v>
      </c>
      <c r="C9" s="58" t="s">
        <v>21</v>
      </c>
      <c r="D9" s="59"/>
      <c r="E9" s="62" t="s">
        <v>169</v>
      </c>
      <c r="F9" s="63">
        <v>315.86</v>
      </c>
      <c r="G9" s="63">
        <v>315.86</v>
      </c>
      <c r="H9" s="63">
        <f>+I9+J9</f>
        <v>315.86</v>
      </c>
      <c r="I9" s="63">
        <f>289.62</f>
        <v>289.62</v>
      </c>
      <c r="J9" s="63">
        <f>36.04-9.8</f>
        <v>26.24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8"/>
    </row>
    <row r="10" spans="1:40" ht="19.899999999999999" customHeight="1">
      <c r="A10" s="92"/>
      <c r="B10" s="58" t="s">
        <v>21</v>
      </c>
      <c r="C10" s="58" t="s">
        <v>21</v>
      </c>
      <c r="D10" s="59"/>
      <c r="E10" s="62" t="s">
        <v>170</v>
      </c>
      <c r="F10" s="63">
        <v>65.819999999999993</v>
      </c>
      <c r="G10" s="63">
        <v>65.819999999999993</v>
      </c>
      <c r="H10" s="63">
        <v>65.819999999999993</v>
      </c>
      <c r="I10" s="63">
        <v>39.58</v>
      </c>
      <c r="J10" s="63">
        <v>26.24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8"/>
    </row>
    <row r="11" spans="1:40" ht="19.899999999999999" customHeight="1">
      <c r="A11" s="92"/>
      <c r="B11" s="58" t="s">
        <v>21</v>
      </c>
      <c r="C11" s="58" t="s">
        <v>21</v>
      </c>
      <c r="D11" s="59"/>
      <c r="E11" s="62" t="s">
        <v>171</v>
      </c>
      <c r="F11" s="63">
        <v>1.1200000000000001</v>
      </c>
      <c r="G11" s="63">
        <v>1.1200000000000001</v>
      </c>
      <c r="H11" s="63">
        <v>1.1200000000000001</v>
      </c>
      <c r="I11" s="63">
        <v>1.1200000000000001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8"/>
    </row>
    <row r="12" spans="1:40" ht="19.899999999999999" customHeight="1">
      <c r="B12" s="58" t="s">
        <v>21</v>
      </c>
      <c r="C12" s="58" t="s">
        <v>21</v>
      </c>
      <c r="D12" s="59"/>
      <c r="E12" s="62" t="s">
        <v>172</v>
      </c>
      <c r="F12" s="63">
        <v>5.92</v>
      </c>
      <c r="G12" s="63">
        <v>5.92</v>
      </c>
      <c r="H12" s="63">
        <v>5.92</v>
      </c>
      <c r="I12" s="63">
        <v>2</v>
      </c>
      <c r="J12" s="63">
        <v>3.92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8"/>
    </row>
    <row r="13" spans="1:40" ht="19.899999999999999" customHeight="1">
      <c r="B13" s="58" t="s">
        <v>21</v>
      </c>
      <c r="C13" s="58" t="s">
        <v>21</v>
      </c>
      <c r="D13" s="59"/>
      <c r="E13" s="62" t="s">
        <v>173</v>
      </c>
      <c r="F13" s="63">
        <v>1.3</v>
      </c>
      <c r="G13" s="63">
        <v>1.3</v>
      </c>
      <c r="H13" s="63">
        <v>1.3</v>
      </c>
      <c r="I13" s="63">
        <v>1.3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8"/>
    </row>
    <row r="14" spans="1:40" ht="19.899999999999999" customHeight="1">
      <c r="B14" s="58" t="s">
        <v>21</v>
      </c>
      <c r="C14" s="58" t="s">
        <v>21</v>
      </c>
      <c r="D14" s="59"/>
      <c r="E14" s="62" t="s">
        <v>174</v>
      </c>
      <c r="F14" s="63">
        <v>12.42</v>
      </c>
      <c r="G14" s="63">
        <v>12.42</v>
      </c>
      <c r="H14" s="63">
        <v>12.42</v>
      </c>
      <c r="I14" s="63">
        <v>12.42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8"/>
    </row>
    <row r="15" spans="1:40" ht="19.899999999999999" customHeight="1">
      <c r="B15" s="58" t="s">
        <v>21</v>
      </c>
      <c r="C15" s="58" t="s">
        <v>21</v>
      </c>
      <c r="D15" s="59"/>
      <c r="E15" s="62" t="s">
        <v>175</v>
      </c>
      <c r="F15" s="63">
        <v>9.32</v>
      </c>
      <c r="G15" s="63">
        <v>9.32</v>
      </c>
      <c r="H15" s="63">
        <v>9.32</v>
      </c>
      <c r="I15" s="63">
        <v>3</v>
      </c>
      <c r="J15" s="63">
        <v>6.32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8"/>
    </row>
    <row r="16" spans="1:40" ht="19.899999999999999" customHeight="1">
      <c r="B16" s="58" t="s">
        <v>21</v>
      </c>
      <c r="C16" s="58" t="s">
        <v>21</v>
      </c>
      <c r="D16" s="59"/>
      <c r="E16" s="62" t="s">
        <v>176</v>
      </c>
      <c r="F16" s="63">
        <v>4.97</v>
      </c>
      <c r="G16" s="63">
        <v>4.97</v>
      </c>
      <c r="H16" s="63">
        <v>4.97</v>
      </c>
      <c r="I16" s="63">
        <v>4.97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8"/>
    </row>
    <row r="17" spans="1:40" ht="19.899999999999999" customHeight="1">
      <c r="A17" s="117"/>
      <c r="B17" s="58" t="s">
        <v>177</v>
      </c>
      <c r="C17" s="58" t="s">
        <v>178</v>
      </c>
      <c r="D17" s="59" t="s">
        <v>65</v>
      </c>
      <c r="E17" s="62" t="s">
        <v>179</v>
      </c>
      <c r="F17" s="63">
        <v>1.05</v>
      </c>
      <c r="G17" s="63">
        <v>1.05</v>
      </c>
      <c r="H17" s="63">
        <v>1.05</v>
      </c>
      <c r="I17" s="63">
        <v>1.05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8"/>
    </row>
    <row r="18" spans="1:40" ht="19.899999999999999" customHeight="1">
      <c r="A18" s="117"/>
      <c r="B18" s="58" t="s">
        <v>177</v>
      </c>
      <c r="C18" s="58" t="s">
        <v>178</v>
      </c>
      <c r="D18" s="59" t="s">
        <v>65</v>
      </c>
      <c r="E18" s="62" t="s">
        <v>180</v>
      </c>
      <c r="F18" s="63">
        <v>3.5</v>
      </c>
      <c r="G18" s="63">
        <v>3.5</v>
      </c>
      <c r="H18" s="63">
        <v>3.5</v>
      </c>
      <c r="I18" s="63">
        <v>3.5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8"/>
    </row>
    <row r="19" spans="1:40" ht="19.899999999999999" customHeight="1">
      <c r="A19" s="117"/>
      <c r="B19" s="58" t="s">
        <v>177</v>
      </c>
      <c r="C19" s="58" t="s">
        <v>178</v>
      </c>
      <c r="D19" s="59" t="s">
        <v>65</v>
      </c>
      <c r="E19" s="62" t="s">
        <v>181</v>
      </c>
      <c r="F19" s="63">
        <v>0.42</v>
      </c>
      <c r="G19" s="63">
        <v>0.42</v>
      </c>
      <c r="H19" s="63">
        <v>0.42</v>
      </c>
      <c r="I19" s="63">
        <v>0.42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8"/>
    </row>
    <row r="20" spans="1:40" ht="19.899999999999999" customHeight="1">
      <c r="B20" s="58" t="s">
        <v>21</v>
      </c>
      <c r="C20" s="58" t="s">
        <v>21</v>
      </c>
      <c r="D20" s="59"/>
      <c r="E20" s="62" t="s">
        <v>182</v>
      </c>
      <c r="F20" s="63">
        <v>0.62</v>
      </c>
      <c r="G20" s="63">
        <v>0.62</v>
      </c>
      <c r="H20" s="63">
        <v>0.62</v>
      </c>
      <c r="I20" s="63">
        <v>0.62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8"/>
    </row>
    <row r="21" spans="1:40" ht="19.899999999999999" customHeight="1">
      <c r="B21" s="58" t="s">
        <v>21</v>
      </c>
      <c r="C21" s="58" t="s">
        <v>21</v>
      </c>
      <c r="D21" s="59"/>
      <c r="E21" s="62" t="s">
        <v>183</v>
      </c>
      <c r="F21" s="63">
        <v>1.93</v>
      </c>
      <c r="G21" s="63">
        <v>1.93</v>
      </c>
      <c r="H21" s="63">
        <v>1.93</v>
      </c>
      <c r="I21" s="63">
        <v>1.93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8"/>
    </row>
    <row r="22" spans="1:40" ht="19.899999999999999" customHeight="1">
      <c r="B22" s="58" t="s">
        <v>21</v>
      </c>
      <c r="C22" s="58" t="s">
        <v>21</v>
      </c>
      <c r="D22" s="59"/>
      <c r="E22" s="62" t="s">
        <v>184</v>
      </c>
      <c r="F22" s="63">
        <v>8</v>
      </c>
      <c r="G22" s="63">
        <v>8</v>
      </c>
      <c r="H22" s="63">
        <v>8</v>
      </c>
      <c r="I22" s="63">
        <v>3</v>
      </c>
      <c r="J22" s="63">
        <v>5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8"/>
    </row>
    <row r="23" spans="1:40" ht="19.899999999999999" customHeight="1">
      <c r="B23" s="58" t="s">
        <v>21</v>
      </c>
      <c r="C23" s="58" t="s">
        <v>21</v>
      </c>
      <c r="D23" s="59"/>
      <c r="E23" s="62" t="s">
        <v>185</v>
      </c>
      <c r="F23" s="63">
        <v>7</v>
      </c>
      <c r="G23" s="63">
        <v>7</v>
      </c>
      <c r="H23" s="63">
        <v>7</v>
      </c>
      <c r="I23" s="63">
        <v>2</v>
      </c>
      <c r="J23" s="63">
        <v>5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8"/>
    </row>
    <row r="24" spans="1:40" ht="19.899999999999999" customHeight="1">
      <c r="B24" s="58" t="s">
        <v>21</v>
      </c>
      <c r="C24" s="58" t="s">
        <v>21</v>
      </c>
      <c r="D24" s="59"/>
      <c r="E24" s="62" t="s">
        <v>186</v>
      </c>
      <c r="F24" s="63">
        <v>3</v>
      </c>
      <c r="G24" s="63">
        <v>3</v>
      </c>
      <c r="H24" s="63">
        <v>3</v>
      </c>
      <c r="I24" s="63">
        <v>1</v>
      </c>
      <c r="J24" s="63">
        <v>2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8"/>
    </row>
    <row r="25" spans="1:40" ht="19.899999999999999" customHeight="1">
      <c r="B25" s="58" t="s">
        <v>21</v>
      </c>
      <c r="C25" s="58" t="s">
        <v>21</v>
      </c>
      <c r="D25" s="59"/>
      <c r="E25" s="62" t="s">
        <v>187</v>
      </c>
      <c r="F25" s="63">
        <v>0.5</v>
      </c>
      <c r="G25" s="63">
        <v>0.5</v>
      </c>
      <c r="H25" s="63">
        <v>0.5</v>
      </c>
      <c r="I25" s="63">
        <v>0.5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8"/>
    </row>
    <row r="26" spans="1:40" ht="19.899999999999999" customHeight="1">
      <c r="B26" s="58" t="s">
        <v>21</v>
      </c>
      <c r="C26" s="58" t="s">
        <v>21</v>
      </c>
      <c r="D26" s="59"/>
      <c r="E26" s="62" t="s">
        <v>188</v>
      </c>
      <c r="F26" s="63">
        <v>1.62</v>
      </c>
      <c r="G26" s="63">
        <v>1.62</v>
      </c>
      <c r="H26" s="63">
        <v>1.62</v>
      </c>
      <c r="I26" s="63">
        <v>1.62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8"/>
    </row>
    <row r="27" spans="1:40" ht="19.899999999999999" customHeight="1">
      <c r="B27" s="58" t="s">
        <v>21</v>
      </c>
      <c r="C27" s="58" t="s">
        <v>21</v>
      </c>
      <c r="D27" s="59"/>
      <c r="E27" s="62" t="s">
        <v>189</v>
      </c>
      <c r="F27" s="63">
        <v>4</v>
      </c>
      <c r="G27" s="63">
        <v>4</v>
      </c>
      <c r="H27" s="63">
        <v>4</v>
      </c>
      <c r="I27" s="63"/>
      <c r="J27" s="63">
        <v>4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8"/>
    </row>
    <row r="28" spans="1:40" ht="19.899999999999999" customHeight="1">
      <c r="B28" s="58" t="s">
        <v>21</v>
      </c>
      <c r="C28" s="58" t="s">
        <v>21</v>
      </c>
      <c r="D28" s="59"/>
      <c r="E28" s="62" t="s">
        <v>190</v>
      </c>
      <c r="F28" s="63">
        <v>3.6</v>
      </c>
      <c r="G28" s="63">
        <v>3.6</v>
      </c>
      <c r="H28" s="63">
        <v>3.6</v>
      </c>
      <c r="I28" s="63">
        <v>3.6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8"/>
    </row>
    <row r="29" spans="1:40" ht="19.899999999999999" customHeight="1">
      <c r="B29" s="58" t="s">
        <v>21</v>
      </c>
      <c r="C29" s="58" t="s">
        <v>21</v>
      </c>
      <c r="D29" s="59"/>
      <c r="E29" s="62" t="s">
        <v>191</v>
      </c>
      <c r="F29" s="63">
        <v>0.5</v>
      </c>
      <c r="G29" s="63">
        <v>0.5</v>
      </c>
      <c r="H29" s="63">
        <v>0.5</v>
      </c>
      <c r="I29" s="63">
        <v>0.5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8"/>
    </row>
    <row r="30" spans="1:40" ht="19.899999999999999" customHeight="1">
      <c r="B30" s="58" t="s">
        <v>21</v>
      </c>
      <c r="C30" s="58" t="s">
        <v>21</v>
      </c>
      <c r="D30" s="59"/>
      <c r="E30" s="62" t="s">
        <v>192</v>
      </c>
      <c r="F30" s="63">
        <f>+F31+F32+F35+F40+F41+F42+F43+F45-0.01</f>
        <v>224.84</v>
      </c>
      <c r="G30" s="63">
        <v>224.84</v>
      </c>
      <c r="H30" s="63">
        <f>234.64-9.8</f>
        <v>224.84</v>
      </c>
      <c r="I30" s="63">
        <f>+I31+I32+I35+I40+I41+I42+I43+I45-0.01</f>
        <v>224.84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8"/>
    </row>
    <row r="31" spans="1:40" ht="19.899999999999999" customHeight="1">
      <c r="A31" s="92"/>
      <c r="B31" s="58" t="s">
        <v>21</v>
      </c>
      <c r="C31" s="58" t="s">
        <v>21</v>
      </c>
      <c r="D31" s="59"/>
      <c r="E31" s="62" t="s">
        <v>193</v>
      </c>
      <c r="F31" s="63">
        <v>49.12</v>
      </c>
      <c r="G31" s="63">
        <v>49.12</v>
      </c>
      <c r="H31" s="63">
        <v>49.12</v>
      </c>
      <c r="I31" s="63">
        <v>49.12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8"/>
    </row>
    <row r="32" spans="1:40" ht="19.899999999999999" customHeight="1">
      <c r="B32" s="58" t="s">
        <v>21</v>
      </c>
      <c r="C32" s="58" t="s">
        <v>21</v>
      </c>
      <c r="D32" s="59"/>
      <c r="E32" s="62" t="s">
        <v>194</v>
      </c>
      <c r="F32" s="63">
        <v>63.8</v>
      </c>
      <c r="G32" s="63">
        <v>63.8</v>
      </c>
      <c r="H32" s="63">
        <v>63.8</v>
      </c>
      <c r="I32" s="63">
        <v>63.8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8"/>
    </row>
    <row r="33" spans="1:40" ht="19.899999999999999" customHeight="1">
      <c r="A33" s="117"/>
      <c r="B33" s="58" t="s">
        <v>195</v>
      </c>
      <c r="C33" s="58" t="s">
        <v>196</v>
      </c>
      <c r="D33" s="59" t="s">
        <v>65</v>
      </c>
      <c r="E33" s="62" t="s">
        <v>197</v>
      </c>
      <c r="F33" s="63">
        <f>+G33</f>
        <v>63.04</v>
      </c>
      <c r="G33" s="63">
        <v>63.04</v>
      </c>
      <c r="H33" s="63">
        <v>63.04</v>
      </c>
      <c r="I33" s="63">
        <v>63.04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8"/>
    </row>
    <row r="34" spans="1:40" ht="19.899999999999999" customHeight="1">
      <c r="A34" s="117"/>
      <c r="B34" s="58" t="s">
        <v>195</v>
      </c>
      <c r="C34" s="58" t="s">
        <v>196</v>
      </c>
      <c r="D34" s="59" t="s">
        <v>65</v>
      </c>
      <c r="E34" s="62" t="s">
        <v>198</v>
      </c>
      <c r="F34" s="63">
        <v>0.76</v>
      </c>
      <c r="G34" s="63">
        <v>0.76</v>
      </c>
      <c r="H34" s="63">
        <v>0.76</v>
      </c>
      <c r="I34" s="63">
        <v>0.76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8"/>
    </row>
    <row r="35" spans="1:40" ht="19.899999999999999" customHeight="1">
      <c r="B35" s="58" t="s">
        <v>21</v>
      </c>
      <c r="C35" s="58" t="s">
        <v>21</v>
      </c>
      <c r="D35" s="59"/>
      <c r="E35" s="62" t="s">
        <v>199</v>
      </c>
      <c r="F35" s="63">
        <v>55.01</v>
      </c>
      <c r="G35" s="63">
        <f>+H35</f>
        <v>55.01</v>
      </c>
      <c r="H35" s="63">
        <f>+I35</f>
        <v>55.01</v>
      </c>
      <c r="I35" s="63">
        <v>55.01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8"/>
    </row>
    <row r="36" spans="1:40" ht="19.899999999999999" customHeight="1">
      <c r="A36" s="117"/>
      <c r="B36" s="58" t="s">
        <v>195</v>
      </c>
      <c r="C36" s="58" t="s">
        <v>200</v>
      </c>
      <c r="D36" s="59" t="s">
        <v>65</v>
      </c>
      <c r="E36" s="62" t="s">
        <v>201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8"/>
    </row>
    <row r="37" spans="1:40" ht="19.899999999999999" customHeight="1">
      <c r="A37" s="117"/>
      <c r="B37" s="58" t="s">
        <v>195</v>
      </c>
      <c r="C37" s="58" t="s">
        <v>200</v>
      </c>
      <c r="D37" s="59" t="s">
        <v>65</v>
      </c>
      <c r="E37" s="62" t="s">
        <v>202</v>
      </c>
      <c r="F37" s="63">
        <v>49.36</v>
      </c>
      <c r="G37" s="63">
        <v>49.36</v>
      </c>
      <c r="H37" s="63">
        <v>49.36</v>
      </c>
      <c r="I37" s="63">
        <v>49.36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8"/>
    </row>
    <row r="38" spans="1:40" ht="19.899999999999999" customHeight="1">
      <c r="A38" s="117"/>
      <c r="B38" s="58" t="s">
        <v>195</v>
      </c>
      <c r="C38" s="58" t="s">
        <v>200</v>
      </c>
      <c r="D38" s="59" t="s">
        <v>65</v>
      </c>
      <c r="E38" s="62" t="s">
        <v>203</v>
      </c>
      <c r="F38" s="63">
        <v>5.25</v>
      </c>
      <c r="G38" s="63">
        <v>5.25</v>
      </c>
      <c r="H38" s="63">
        <v>5.25</v>
      </c>
      <c r="I38" s="63">
        <v>5.25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8"/>
    </row>
    <row r="39" spans="1:40" ht="19.899999999999999" customHeight="1">
      <c r="A39" s="117"/>
      <c r="B39" s="58" t="s">
        <v>195</v>
      </c>
      <c r="C39" s="58" t="s">
        <v>200</v>
      </c>
      <c r="D39" s="59" t="s">
        <v>65</v>
      </c>
      <c r="E39" s="62" t="s">
        <v>204</v>
      </c>
      <c r="F39" s="63">
        <v>0.4</v>
      </c>
      <c r="G39" s="63">
        <v>0.4</v>
      </c>
      <c r="H39" s="63">
        <v>0.4</v>
      </c>
      <c r="I39" s="63">
        <v>0.4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8"/>
    </row>
    <row r="40" spans="1:40" ht="19.899999999999999" customHeight="1">
      <c r="B40" s="58" t="s">
        <v>21</v>
      </c>
      <c r="C40" s="58" t="s">
        <v>21</v>
      </c>
      <c r="D40" s="59"/>
      <c r="E40" s="62" t="s">
        <v>205</v>
      </c>
      <c r="F40" s="63">
        <v>25.25</v>
      </c>
      <c r="G40" s="63">
        <v>25.25</v>
      </c>
      <c r="H40" s="63">
        <v>25.25</v>
      </c>
      <c r="I40" s="63">
        <v>25.25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8"/>
    </row>
    <row r="41" spans="1:40" ht="19.899999999999999" customHeight="1">
      <c r="B41" s="58" t="s">
        <v>21</v>
      </c>
      <c r="C41" s="58" t="s">
        <v>21</v>
      </c>
      <c r="D41" s="59"/>
      <c r="E41" s="62" t="s">
        <v>206</v>
      </c>
      <c r="F41" s="63">
        <v>22.45</v>
      </c>
      <c r="G41" s="63">
        <v>22.45</v>
      </c>
      <c r="H41" s="63">
        <v>22.45</v>
      </c>
      <c r="I41" s="63">
        <v>22.45</v>
      </c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8"/>
    </row>
    <row r="42" spans="1:40" ht="19.899999999999999" customHeight="1">
      <c r="B42" s="58" t="s">
        <v>21</v>
      </c>
      <c r="C42" s="58" t="s">
        <v>21</v>
      </c>
      <c r="D42" s="59"/>
      <c r="E42" s="62" t="s">
        <v>207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8"/>
    </row>
    <row r="43" spans="1:40" ht="19.899999999999999" customHeight="1">
      <c r="B43" s="58" t="s">
        <v>21</v>
      </c>
      <c r="C43" s="58" t="s">
        <v>21</v>
      </c>
      <c r="D43" s="59"/>
      <c r="E43" s="62" t="s">
        <v>208</v>
      </c>
      <c r="F43" s="63">
        <v>0.54</v>
      </c>
      <c r="G43" s="63">
        <v>0.54</v>
      </c>
      <c r="H43" s="63">
        <v>0.54</v>
      </c>
      <c r="I43" s="63">
        <v>0.54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8"/>
    </row>
    <row r="44" spans="1:40" ht="19.899999999999999" customHeight="1">
      <c r="A44" s="92"/>
      <c r="B44" s="58" t="s">
        <v>195</v>
      </c>
      <c r="C44" s="58" t="s">
        <v>209</v>
      </c>
      <c r="D44" s="59" t="s">
        <v>65</v>
      </c>
      <c r="E44" s="62" t="s">
        <v>210</v>
      </c>
      <c r="F44" s="63">
        <v>0.54</v>
      </c>
      <c r="G44" s="63">
        <v>0.54</v>
      </c>
      <c r="H44" s="63">
        <v>0.54</v>
      </c>
      <c r="I44" s="63">
        <v>0.54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8"/>
    </row>
    <row r="45" spans="1:40" ht="19.899999999999999" customHeight="1">
      <c r="B45" s="58" t="s">
        <v>21</v>
      </c>
      <c r="C45" s="58" t="s">
        <v>21</v>
      </c>
      <c r="D45" s="59"/>
      <c r="E45" s="62" t="s">
        <v>211</v>
      </c>
      <c r="F45" s="63">
        <v>8.68</v>
      </c>
      <c r="G45" s="63">
        <v>8.68</v>
      </c>
      <c r="H45" s="63">
        <v>8.68</v>
      </c>
      <c r="I45" s="63">
        <v>8.68</v>
      </c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8"/>
    </row>
    <row r="46" spans="1:40" ht="19.899999999999999" customHeight="1">
      <c r="B46" s="58" t="s">
        <v>21</v>
      </c>
      <c r="C46" s="58" t="s">
        <v>21</v>
      </c>
      <c r="D46" s="59"/>
      <c r="E46" s="62" t="s">
        <v>212</v>
      </c>
      <c r="F46" s="63">
        <v>25.2</v>
      </c>
      <c r="G46" s="63">
        <v>25.2</v>
      </c>
      <c r="H46" s="63">
        <v>25.2</v>
      </c>
      <c r="I46" s="63">
        <v>25.2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8"/>
    </row>
    <row r="47" spans="1:40" ht="19.899999999999999" customHeight="1">
      <c r="A47" s="92"/>
      <c r="B47" s="58" t="s">
        <v>21</v>
      </c>
      <c r="C47" s="58" t="s">
        <v>21</v>
      </c>
      <c r="D47" s="59"/>
      <c r="E47" s="62" t="s">
        <v>213</v>
      </c>
      <c r="F47" s="63">
        <v>25.2</v>
      </c>
      <c r="G47" s="63">
        <v>25.2</v>
      </c>
      <c r="H47" s="63">
        <v>25.2</v>
      </c>
      <c r="I47" s="63">
        <v>25.2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8"/>
    </row>
    <row r="48" spans="1:40" ht="19.899999999999999" customHeight="1">
      <c r="A48" s="92"/>
      <c r="B48" s="58" t="s">
        <v>214</v>
      </c>
      <c r="C48" s="58" t="s">
        <v>215</v>
      </c>
      <c r="D48" s="59" t="s">
        <v>65</v>
      </c>
      <c r="E48" s="62" t="s">
        <v>216</v>
      </c>
      <c r="F48" s="63">
        <v>25.2</v>
      </c>
      <c r="G48" s="63">
        <v>25.2</v>
      </c>
      <c r="H48" s="63">
        <v>25.2</v>
      </c>
      <c r="I48" s="63">
        <v>25.2</v>
      </c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8"/>
    </row>
    <row r="49" spans="1:40" ht="19.899999999999999" customHeight="1">
      <c r="B49" s="58" t="s">
        <v>21</v>
      </c>
      <c r="C49" s="58" t="s">
        <v>21</v>
      </c>
      <c r="D49" s="59"/>
      <c r="E49" s="62" t="s">
        <v>217</v>
      </c>
      <c r="F49" s="63">
        <f>-42+3054.62-5-41.42-550-862.34-1.2</f>
        <v>1552.66</v>
      </c>
      <c r="G49" s="63">
        <f>-42+1599.66-5</f>
        <v>1552.66</v>
      </c>
      <c r="H49" s="63">
        <f>-42+1599.66-5</f>
        <v>1552.66</v>
      </c>
      <c r="I49" s="63">
        <v>1299.49</v>
      </c>
      <c r="J49" s="63">
        <f>-42+300.17-5</f>
        <v>253.17</v>
      </c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8"/>
    </row>
    <row r="50" spans="1:40" ht="19.899999999999999" customHeight="1">
      <c r="A50" s="92"/>
      <c r="B50" s="58" t="s">
        <v>21</v>
      </c>
      <c r="C50" s="58" t="s">
        <v>21</v>
      </c>
      <c r="D50" s="59"/>
      <c r="E50" s="62" t="s">
        <v>170</v>
      </c>
      <c r="F50" s="63">
        <f>491.03-5-41.42</f>
        <v>444.61</v>
      </c>
      <c r="G50" s="63">
        <f>449.61-5</f>
        <v>444.61</v>
      </c>
      <c r="H50" s="63">
        <f>449.61-5</f>
        <v>444.61</v>
      </c>
      <c r="I50" s="63">
        <v>191.44</v>
      </c>
      <c r="J50" s="63">
        <f>258.17-5</f>
        <v>253.17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8"/>
    </row>
    <row r="51" spans="1:40" ht="19.899999999999999" customHeight="1">
      <c r="A51" s="92"/>
      <c r="B51" s="58" t="s">
        <v>21</v>
      </c>
      <c r="C51" s="58" t="s">
        <v>21</v>
      </c>
      <c r="D51" s="59"/>
      <c r="E51" s="62" t="s">
        <v>176</v>
      </c>
      <c r="F51" s="63">
        <f>-5+62.26-41.42</f>
        <v>15.84</v>
      </c>
      <c r="G51" s="63">
        <f>-5+20.84</f>
        <v>15.84</v>
      </c>
      <c r="H51" s="63">
        <f>-5+20.84</f>
        <v>15.84</v>
      </c>
      <c r="I51" s="63">
        <v>15.84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8"/>
    </row>
    <row r="52" spans="1:40" ht="19.899999999999999" customHeight="1">
      <c r="A52" s="117"/>
      <c r="B52" s="58" t="s">
        <v>177</v>
      </c>
      <c r="C52" s="58" t="s">
        <v>178</v>
      </c>
      <c r="D52" s="59" t="s">
        <v>67</v>
      </c>
      <c r="E52" s="62" t="s">
        <v>181</v>
      </c>
      <c r="F52" s="63">
        <v>1.77</v>
      </c>
      <c r="G52" s="63">
        <v>1.77</v>
      </c>
      <c r="H52" s="63">
        <v>1.77</v>
      </c>
      <c r="I52" s="63">
        <v>1.77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8"/>
    </row>
    <row r="53" spans="1:40" ht="19.899999999999999" customHeight="1">
      <c r="A53" s="117"/>
      <c r="B53" s="58" t="s">
        <v>177</v>
      </c>
      <c r="C53" s="58" t="s">
        <v>178</v>
      </c>
      <c r="D53" s="59" t="s">
        <v>67</v>
      </c>
      <c r="E53" s="62" t="s">
        <v>179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8"/>
    </row>
    <row r="54" spans="1:40" ht="19.899999999999999" customHeight="1">
      <c r="A54" s="117"/>
      <c r="B54" s="58" t="s">
        <v>177</v>
      </c>
      <c r="C54" s="58" t="s">
        <v>178</v>
      </c>
      <c r="D54" s="59" t="s">
        <v>67</v>
      </c>
      <c r="E54" s="62" t="s">
        <v>180</v>
      </c>
      <c r="F54" s="63">
        <v>14.07</v>
      </c>
      <c r="G54" s="63">
        <v>14.07</v>
      </c>
      <c r="H54" s="63">
        <v>14.07</v>
      </c>
      <c r="I54" s="63">
        <v>14.07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8"/>
    </row>
    <row r="55" spans="1:40" ht="19.899999999999999" customHeight="1">
      <c r="B55" s="58" t="s">
        <v>21</v>
      </c>
      <c r="C55" s="58" t="s">
        <v>21</v>
      </c>
      <c r="D55" s="59"/>
      <c r="E55" s="62" t="s">
        <v>218</v>
      </c>
      <c r="F55" s="63">
        <v>19.899999999999999</v>
      </c>
      <c r="G55" s="63">
        <v>19.899999999999999</v>
      </c>
      <c r="H55" s="63">
        <v>19.899999999999999</v>
      </c>
      <c r="I55" s="63"/>
      <c r="J55" s="63">
        <v>19.899999999999999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8"/>
    </row>
    <row r="56" spans="1:40" ht="19.899999999999999" customHeight="1">
      <c r="B56" s="58" t="s">
        <v>21</v>
      </c>
      <c r="C56" s="58" t="s">
        <v>21</v>
      </c>
      <c r="D56" s="59"/>
      <c r="E56" s="62" t="s">
        <v>188</v>
      </c>
      <c r="F56" s="63">
        <v>7.44</v>
      </c>
      <c r="G56" s="63">
        <v>7.44</v>
      </c>
      <c r="H56" s="63">
        <v>7.44</v>
      </c>
      <c r="I56" s="63">
        <v>7.44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8"/>
    </row>
    <row r="57" spans="1:40" ht="19.899999999999999" customHeight="1">
      <c r="B57" s="58" t="s">
        <v>21</v>
      </c>
      <c r="C57" s="58" t="s">
        <v>21</v>
      </c>
      <c r="D57" s="59"/>
      <c r="E57" s="62" t="s">
        <v>171</v>
      </c>
      <c r="F57" s="63">
        <v>5.36</v>
      </c>
      <c r="G57" s="63">
        <v>5.36</v>
      </c>
      <c r="H57" s="63">
        <v>5.36</v>
      </c>
      <c r="I57" s="63">
        <v>5.36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8"/>
    </row>
    <row r="58" spans="1:40" ht="19.899999999999999" customHeight="1">
      <c r="B58" s="58" t="s">
        <v>21</v>
      </c>
      <c r="C58" s="58" t="s">
        <v>21</v>
      </c>
      <c r="D58" s="59"/>
      <c r="E58" s="62" t="s">
        <v>187</v>
      </c>
      <c r="F58" s="63">
        <v>0.8</v>
      </c>
      <c r="G58" s="63">
        <v>0.8</v>
      </c>
      <c r="H58" s="63">
        <v>0.8</v>
      </c>
      <c r="I58" s="63">
        <v>0.8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8"/>
    </row>
    <row r="59" spans="1:40" ht="19.899999999999999" customHeight="1">
      <c r="B59" s="58" t="s">
        <v>21</v>
      </c>
      <c r="C59" s="58" t="s">
        <v>21</v>
      </c>
      <c r="D59" s="59"/>
      <c r="E59" s="62" t="s">
        <v>173</v>
      </c>
      <c r="F59" s="63">
        <v>6</v>
      </c>
      <c r="G59" s="63">
        <v>6</v>
      </c>
      <c r="H59" s="63">
        <v>6</v>
      </c>
      <c r="I59" s="63">
        <v>6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8"/>
    </row>
    <row r="60" spans="1:40" ht="19.899999999999999" customHeight="1">
      <c r="B60" s="58" t="s">
        <v>21</v>
      </c>
      <c r="C60" s="58" t="s">
        <v>21</v>
      </c>
      <c r="D60" s="59"/>
      <c r="E60" s="62" t="s">
        <v>175</v>
      </c>
      <c r="F60" s="63">
        <v>53.49</v>
      </c>
      <c r="G60" s="63">
        <v>53.49</v>
      </c>
      <c r="H60" s="63">
        <v>53.49</v>
      </c>
      <c r="I60" s="63">
        <v>51.67</v>
      </c>
      <c r="J60" s="63">
        <v>1.82</v>
      </c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8"/>
    </row>
    <row r="61" spans="1:40" ht="19.899999999999999" customHeight="1">
      <c r="B61" s="58" t="s">
        <v>21</v>
      </c>
      <c r="C61" s="58" t="s">
        <v>21</v>
      </c>
      <c r="D61" s="59"/>
      <c r="E61" s="62" t="s">
        <v>172</v>
      </c>
      <c r="F61" s="63">
        <v>152.09</v>
      </c>
      <c r="G61" s="63">
        <v>152.09</v>
      </c>
      <c r="H61" s="63">
        <v>152.09</v>
      </c>
      <c r="I61" s="63">
        <v>20</v>
      </c>
      <c r="J61" s="63">
        <v>132.09</v>
      </c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8"/>
    </row>
    <row r="62" spans="1:40" ht="19.899999999999999" customHeight="1">
      <c r="B62" s="58" t="s">
        <v>21</v>
      </c>
      <c r="C62" s="58" t="s">
        <v>21</v>
      </c>
      <c r="D62" s="59"/>
      <c r="E62" s="62" t="s">
        <v>219</v>
      </c>
      <c r="F62" s="63">
        <v>60</v>
      </c>
      <c r="G62" s="63">
        <v>60</v>
      </c>
      <c r="H62" s="63">
        <v>60</v>
      </c>
      <c r="I62" s="63"/>
      <c r="J62" s="63">
        <v>60</v>
      </c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8"/>
    </row>
    <row r="63" spans="1:40" ht="19.899999999999999" customHeight="1">
      <c r="B63" s="58" t="s">
        <v>21</v>
      </c>
      <c r="C63" s="58" t="s">
        <v>21</v>
      </c>
      <c r="D63" s="59"/>
      <c r="E63" s="62" t="s">
        <v>184</v>
      </c>
      <c r="F63" s="63">
        <v>39.36</v>
      </c>
      <c r="G63" s="63">
        <v>39.36</v>
      </c>
      <c r="H63" s="63">
        <v>39.36</v>
      </c>
      <c r="I63" s="63"/>
      <c r="J63" s="63">
        <v>39.36</v>
      </c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8"/>
    </row>
    <row r="64" spans="1:40" ht="19.899999999999999" customHeight="1">
      <c r="B64" s="58" t="s">
        <v>21</v>
      </c>
      <c r="C64" s="58" t="s">
        <v>21</v>
      </c>
      <c r="D64" s="59"/>
      <c r="E64" s="62" t="s">
        <v>186</v>
      </c>
      <c r="F64" s="63">
        <v>6.73</v>
      </c>
      <c r="G64" s="63">
        <v>6.73</v>
      </c>
      <c r="H64" s="63">
        <v>6.73</v>
      </c>
      <c r="I64" s="63">
        <v>6.73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8"/>
    </row>
    <row r="65" spans="1:40" ht="19.899999999999999" customHeight="1">
      <c r="B65" s="58" t="s">
        <v>21</v>
      </c>
      <c r="C65" s="58" t="s">
        <v>21</v>
      </c>
      <c r="D65" s="59"/>
      <c r="E65" s="62" t="s">
        <v>182</v>
      </c>
      <c r="F65" s="63">
        <v>16</v>
      </c>
      <c r="G65" s="63">
        <v>16</v>
      </c>
      <c r="H65" s="63">
        <v>16</v>
      </c>
      <c r="I65" s="63">
        <v>16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8"/>
    </row>
    <row r="66" spans="1:40" ht="19.899999999999999" customHeight="1">
      <c r="B66" s="58" t="s">
        <v>21</v>
      </c>
      <c r="C66" s="58" t="s">
        <v>21</v>
      </c>
      <c r="D66" s="59"/>
      <c r="E66" s="62" t="s">
        <v>174</v>
      </c>
      <c r="F66" s="63">
        <v>52.49</v>
      </c>
      <c r="G66" s="63">
        <v>52.49</v>
      </c>
      <c r="H66" s="63">
        <v>52.49</v>
      </c>
      <c r="I66" s="63">
        <v>52.49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8"/>
    </row>
    <row r="67" spans="1:40" ht="19.899999999999999" customHeight="1">
      <c r="B67" s="58" t="s">
        <v>21</v>
      </c>
      <c r="C67" s="58" t="s">
        <v>21</v>
      </c>
      <c r="D67" s="59"/>
      <c r="E67" s="62" t="s">
        <v>183</v>
      </c>
      <c r="F67" s="63">
        <v>9.1</v>
      </c>
      <c r="G67" s="63">
        <v>9.1</v>
      </c>
      <c r="H67" s="63">
        <v>9.1</v>
      </c>
      <c r="I67" s="63">
        <v>9.1</v>
      </c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8"/>
    </row>
    <row r="68" spans="1:40" ht="19.899999999999999" customHeight="1">
      <c r="B68" s="58" t="s">
        <v>21</v>
      </c>
      <c r="C68" s="58" t="s">
        <v>21</v>
      </c>
      <c r="D68" s="59"/>
      <c r="E68" s="62" t="s">
        <v>192</v>
      </c>
      <c r="F68" s="63">
        <f>-42+1053.55</f>
        <v>1011.55</v>
      </c>
      <c r="G68" s="63">
        <f>+-42+1053.55</f>
        <v>1011.55</v>
      </c>
      <c r="H68" s="63">
        <f>-42+1053.55</f>
        <v>1011.55</v>
      </c>
      <c r="I68" s="63">
        <v>1011.55</v>
      </c>
      <c r="J68" s="63">
        <f>-42+42</f>
        <v>0</v>
      </c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8"/>
    </row>
    <row r="69" spans="1:40" ht="19.899999999999999" customHeight="1">
      <c r="A69" s="92"/>
      <c r="B69" s="58" t="s">
        <v>21</v>
      </c>
      <c r="C69" s="58" t="s">
        <v>21</v>
      </c>
      <c r="D69" s="59"/>
      <c r="E69" s="62" t="s">
        <v>208</v>
      </c>
      <c r="F69" s="63">
        <v>2.5</v>
      </c>
      <c r="G69" s="63">
        <v>2.5</v>
      </c>
      <c r="H69" s="63">
        <v>2.5</v>
      </c>
      <c r="I69" s="63">
        <v>2.5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8"/>
    </row>
    <row r="70" spans="1:40" ht="19.899999999999999" customHeight="1">
      <c r="A70" s="92"/>
      <c r="B70" s="58" t="s">
        <v>195</v>
      </c>
      <c r="C70" s="58" t="s">
        <v>209</v>
      </c>
      <c r="D70" s="59" t="s">
        <v>67</v>
      </c>
      <c r="E70" s="62" t="s">
        <v>210</v>
      </c>
      <c r="F70" s="63">
        <v>2.5</v>
      </c>
      <c r="G70" s="63">
        <v>2.5</v>
      </c>
      <c r="H70" s="63">
        <v>2.5</v>
      </c>
      <c r="I70" s="63">
        <v>2.5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8"/>
    </row>
    <row r="71" spans="1:40" ht="19.899999999999999" customHeight="1">
      <c r="B71" s="58" t="s">
        <v>21</v>
      </c>
      <c r="C71" s="58" t="s">
        <v>21</v>
      </c>
      <c r="D71" s="59"/>
      <c r="E71" s="62" t="s">
        <v>194</v>
      </c>
      <c r="F71" s="63">
        <v>300.7</v>
      </c>
      <c r="G71" s="63">
        <v>300.7</v>
      </c>
      <c r="H71" s="63">
        <v>300.7</v>
      </c>
      <c r="I71" s="63">
        <v>300.7</v>
      </c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8"/>
    </row>
    <row r="72" spans="1:40" ht="19.899999999999999" customHeight="1">
      <c r="A72" s="117"/>
      <c r="B72" s="58" t="s">
        <v>195</v>
      </c>
      <c r="C72" s="58" t="s">
        <v>196</v>
      </c>
      <c r="D72" s="59" t="s">
        <v>67</v>
      </c>
      <c r="E72" s="62" t="s">
        <v>198</v>
      </c>
      <c r="F72" s="63">
        <v>3.24</v>
      </c>
      <c r="G72" s="63">
        <v>3.24</v>
      </c>
      <c r="H72" s="63">
        <v>3.24</v>
      </c>
      <c r="I72" s="63">
        <v>3.24</v>
      </c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8"/>
    </row>
    <row r="73" spans="1:40" ht="19.899999999999999" customHeight="1">
      <c r="A73" s="117"/>
      <c r="B73" s="58" t="s">
        <v>195</v>
      </c>
      <c r="C73" s="58" t="s">
        <v>196</v>
      </c>
      <c r="D73" s="59" t="s">
        <v>67</v>
      </c>
      <c r="E73" s="62" t="s">
        <v>197</v>
      </c>
      <c r="F73" s="63">
        <v>297.45999999999998</v>
      </c>
      <c r="G73" s="63">
        <v>297.45999999999998</v>
      </c>
      <c r="H73" s="63">
        <v>297.45999999999998</v>
      </c>
      <c r="I73" s="63">
        <v>297.45999999999998</v>
      </c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8"/>
    </row>
    <row r="74" spans="1:40" ht="19.899999999999999" customHeight="1">
      <c r="B74" s="58" t="s">
        <v>21</v>
      </c>
      <c r="C74" s="58" t="s">
        <v>21</v>
      </c>
      <c r="D74" s="59"/>
      <c r="E74" s="62" t="s">
        <v>199</v>
      </c>
      <c r="F74" s="63">
        <f>-42+285.76</f>
        <v>243.76</v>
      </c>
      <c r="G74" s="63">
        <f>-42+285.76</f>
        <v>243.76</v>
      </c>
      <c r="H74" s="63">
        <f>-42+285.76</f>
        <v>243.76</v>
      </c>
      <c r="I74" s="63">
        <v>243.76</v>
      </c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8"/>
    </row>
    <row r="75" spans="1:40" ht="19.899999999999999" customHeight="1">
      <c r="A75" s="117"/>
      <c r="B75" s="58" t="s">
        <v>195</v>
      </c>
      <c r="C75" s="58" t="s">
        <v>200</v>
      </c>
      <c r="D75" s="59" t="s">
        <v>67</v>
      </c>
      <c r="E75" s="62" t="s">
        <v>203</v>
      </c>
      <c r="F75" s="63">
        <v>24.79</v>
      </c>
      <c r="G75" s="63">
        <v>24.79</v>
      </c>
      <c r="H75" s="63">
        <v>24.79</v>
      </c>
      <c r="I75" s="63">
        <v>24.79</v>
      </c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8"/>
    </row>
    <row r="76" spans="1:40" ht="19.899999999999999" customHeight="1">
      <c r="A76" s="117"/>
      <c r="B76" s="58" t="s">
        <v>195</v>
      </c>
      <c r="C76" s="58" t="s">
        <v>200</v>
      </c>
      <c r="D76" s="59" t="s">
        <v>67</v>
      </c>
      <c r="E76" s="62" t="s">
        <v>201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8"/>
    </row>
    <row r="77" spans="1:40" ht="19.899999999999999" customHeight="1">
      <c r="A77" s="117"/>
      <c r="B77" s="58" t="s">
        <v>195</v>
      </c>
      <c r="C77" s="58" t="s">
        <v>200</v>
      </c>
      <c r="D77" s="59" t="s">
        <v>67</v>
      </c>
      <c r="E77" s="62" t="s">
        <v>202</v>
      </c>
      <c r="F77" s="63">
        <v>217.27</v>
      </c>
      <c r="G77" s="63">
        <v>217.27</v>
      </c>
      <c r="H77" s="63">
        <v>217.27</v>
      </c>
      <c r="I77" s="63">
        <v>217.27</v>
      </c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8"/>
    </row>
    <row r="78" spans="1:40" ht="19.899999999999999" customHeight="1">
      <c r="A78" s="117"/>
      <c r="B78" s="58" t="s">
        <v>195</v>
      </c>
      <c r="C78" s="58" t="s">
        <v>200</v>
      </c>
      <c r="D78" s="59" t="s">
        <v>67</v>
      </c>
      <c r="E78" s="62" t="s">
        <v>204</v>
      </c>
      <c r="F78" s="63">
        <v>1.71</v>
      </c>
      <c r="G78" s="63">
        <v>1.71</v>
      </c>
      <c r="H78" s="63">
        <v>1.71</v>
      </c>
      <c r="I78" s="63">
        <v>1.71</v>
      </c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8"/>
    </row>
    <row r="79" spans="1:40" ht="19.899999999999999" customHeight="1">
      <c r="B79" s="58" t="s">
        <v>21</v>
      </c>
      <c r="C79" s="58" t="s">
        <v>21</v>
      </c>
      <c r="D79" s="59"/>
      <c r="E79" s="62" t="s">
        <v>211</v>
      </c>
      <c r="F79" s="63">
        <v>40.03</v>
      </c>
      <c r="G79" s="63">
        <v>40.03</v>
      </c>
      <c r="H79" s="63">
        <v>40.03</v>
      </c>
      <c r="I79" s="63">
        <v>40.03</v>
      </c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8"/>
    </row>
    <row r="80" spans="1:40" ht="19.899999999999999" customHeight="1">
      <c r="B80" s="58" t="s">
        <v>21</v>
      </c>
      <c r="C80" s="58" t="s">
        <v>21</v>
      </c>
      <c r="D80" s="59"/>
      <c r="E80" s="62" t="s">
        <v>193</v>
      </c>
      <c r="F80" s="63">
        <v>209.9</v>
      </c>
      <c r="G80" s="63">
        <v>209.9</v>
      </c>
      <c r="H80" s="63">
        <v>209.9</v>
      </c>
      <c r="I80" s="63">
        <v>209.9</v>
      </c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8"/>
    </row>
    <row r="81" spans="1:40" ht="19.899999999999999" customHeight="1">
      <c r="B81" s="58" t="s">
        <v>21</v>
      </c>
      <c r="C81" s="58" t="s">
        <v>21</v>
      </c>
      <c r="D81" s="59"/>
      <c r="E81" s="62" t="s">
        <v>205</v>
      </c>
      <c r="F81" s="63">
        <v>114.82</v>
      </c>
      <c r="G81" s="63">
        <v>114.82</v>
      </c>
      <c r="H81" s="63">
        <v>114.82</v>
      </c>
      <c r="I81" s="63">
        <v>114.82</v>
      </c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8"/>
    </row>
    <row r="82" spans="1:40" ht="19.899999999999999" customHeight="1">
      <c r="B82" s="58" t="s">
        <v>21</v>
      </c>
      <c r="C82" s="58" t="s">
        <v>21</v>
      </c>
      <c r="D82" s="59"/>
      <c r="E82" s="62" t="s">
        <v>206</v>
      </c>
      <c r="F82" s="63">
        <v>99.83</v>
      </c>
      <c r="G82" s="63">
        <v>99.83</v>
      </c>
      <c r="H82" s="63">
        <v>99.83</v>
      </c>
      <c r="I82" s="63">
        <v>99.83</v>
      </c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8"/>
    </row>
    <row r="83" spans="1:40" ht="19.899999999999999" customHeight="1">
      <c r="B83" s="58" t="s">
        <v>21</v>
      </c>
      <c r="C83" s="58" t="s">
        <v>21</v>
      </c>
      <c r="D83" s="59"/>
      <c r="E83" s="62" t="s">
        <v>212</v>
      </c>
      <c r="F83" s="63">
        <f>-1.2+97.71</f>
        <v>96.51</v>
      </c>
      <c r="G83" s="63">
        <v>96.51</v>
      </c>
      <c r="H83" s="63">
        <v>96.51</v>
      </c>
      <c r="I83" s="63">
        <v>96.51</v>
      </c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8"/>
    </row>
    <row r="84" spans="1:40" ht="19.899999999999999" customHeight="1">
      <c r="A84" s="92"/>
      <c r="B84" s="58" t="s">
        <v>21</v>
      </c>
      <c r="C84" s="58" t="s">
        <v>21</v>
      </c>
      <c r="D84" s="59"/>
      <c r="E84" s="62" t="s">
        <v>213</v>
      </c>
      <c r="F84" s="63">
        <v>96.51</v>
      </c>
      <c r="G84" s="63">
        <v>96.51</v>
      </c>
      <c r="H84" s="63">
        <v>96.51</v>
      </c>
      <c r="I84" s="63">
        <v>96.51</v>
      </c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8"/>
    </row>
    <row r="85" spans="1:40" ht="19.899999999999999" customHeight="1">
      <c r="A85" s="117"/>
      <c r="B85" s="58" t="s">
        <v>214</v>
      </c>
      <c r="C85" s="58" t="s">
        <v>215</v>
      </c>
      <c r="D85" s="59" t="s">
        <v>67</v>
      </c>
      <c r="E85" s="62" t="s">
        <v>216</v>
      </c>
      <c r="F85" s="63">
        <v>93.24</v>
      </c>
      <c r="G85" s="63">
        <v>93.24</v>
      </c>
      <c r="H85" s="63">
        <v>93.24</v>
      </c>
      <c r="I85" s="63">
        <v>93.24</v>
      </c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8"/>
    </row>
    <row r="86" spans="1:40" ht="19.899999999999999" customHeight="1">
      <c r="A86" s="117"/>
      <c r="B86" s="58" t="s">
        <v>214</v>
      </c>
      <c r="C86" s="58" t="s">
        <v>215</v>
      </c>
      <c r="D86" s="59" t="s">
        <v>67</v>
      </c>
      <c r="E86" s="62" t="s">
        <v>220</v>
      </c>
      <c r="F86" s="63">
        <v>3.27</v>
      </c>
      <c r="G86" s="63">
        <v>3.27</v>
      </c>
      <c r="H86" s="63">
        <v>3.27</v>
      </c>
      <c r="I86" s="63">
        <v>3.27</v>
      </c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8"/>
    </row>
    <row r="87" spans="1:40" ht="19.899999999999999" customHeight="1">
      <c r="B87" s="58" t="s">
        <v>21</v>
      </c>
      <c r="C87" s="58" t="s">
        <v>21</v>
      </c>
      <c r="D87" s="59"/>
      <c r="E87" s="62" t="s">
        <v>221</v>
      </c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8"/>
    </row>
    <row r="88" spans="1:40" ht="19.899999999999999" customHeight="1">
      <c r="B88" s="58" t="s">
        <v>21</v>
      </c>
      <c r="C88" s="58" t="s">
        <v>21</v>
      </c>
      <c r="D88" s="59"/>
      <c r="E88" s="62" t="s">
        <v>222</v>
      </c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8"/>
    </row>
    <row r="89" spans="1:40" ht="19.899999999999999" customHeight="1">
      <c r="A89" s="92"/>
      <c r="B89" s="58" t="s">
        <v>21</v>
      </c>
      <c r="C89" s="58" t="s">
        <v>21</v>
      </c>
      <c r="D89" s="59"/>
      <c r="E89" s="62" t="s">
        <v>223</v>
      </c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8"/>
    </row>
    <row r="90" spans="1:40" ht="19.899999999999999" customHeight="1">
      <c r="B90" s="58" t="s">
        <v>21</v>
      </c>
      <c r="C90" s="58" t="s">
        <v>21</v>
      </c>
      <c r="D90" s="59"/>
      <c r="E90" s="62" t="s">
        <v>224</v>
      </c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8"/>
    </row>
    <row r="91" spans="1:40" ht="19.899999999999999" customHeight="1">
      <c r="A91" s="92"/>
      <c r="B91" s="58" t="s">
        <v>21</v>
      </c>
      <c r="C91" s="58" t="s">
        <v>21</v>
      </c>
      <c r="D91" s="59"/>
      <c r="E91" s="62" t="s">
        <v>225</v>
      </c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8"/>
    </row>
    <row r="92" spans="1:40" ht="19.899999999999999" customHeight="1">
      <c r="B92" s="58" t="s">
        <v>21</v>
      </c>
      <c r="C92" s="58" t="s">
        <v>21</v>
      </c>
      <c r="D92" s="59"/>
      <c r="E92" s="62" t="s">
        <v>226</v>
      </c>
      <c r="F92" s="63">
        <f>-21.7+1084.36-5.05-61.01-136.12</f>
        <v>860.48</v>
      </c>
      <c r="G92" s="63">
        <f>-21.7+882.19</f>
        <v>860.49</v>
      </c>
      <c r="H92" s="63">
        <f>-21.7+882.19</f>
        <v>860.49</v>
      </c>
      <c r="I92" s="63">
        <v>500.69</v>
      </c>
      <c r="J92" s="63">
        <f>-21.7+381.5</f>
        <v>359.8</v>
      </c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8"/>
    </row>
    <row r="93" spans="1:40" ht="19.899999999999999" customHeight="1">
      <c r="A93" s="92"/>
      <c r="B93" s="58" t="s">
        <v>21</v>
      </c>
      <c r="C93" s="58" t="s">
        <v>21</v>
      </c>
      <c r="D93" s="59"/>
      <c r="E93" s="62" t="s">
        <v>170</v>
      </c>
      <c r="F93" s="63">
        <f>-61.01+478.6</f>
        <v>417.59</v>
      </c>
      <c r="G93" s="63">
        <v>417.59</v>
      </c>
      <c r="H93" s="63">
        <v>417.59</v>
      </c>
      <c r="I93" s="63">
        <v>57.79</v>
      </c>
      <c r="J93" s="63">
        <v>359.8</v>
      </c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8"/>
    </row>
    <row r="94" spans="1:40" ht="19.899999999999999" customHeight="1">
      <c r="A94" s="92"/>
      <c r="B94" s="58" t="s">
        <v>21</v>
      </c>
      <c r="C94" s="58" t="s">
        <v>21</v>
      </c>
      <c r="D94" s="59"/>
      <c r="E94" s="62" t="s">
        <v>182</v>
      </c>
      <c r="F94" s="63">
        <v>5</v>
      </c>
      <c r="G94" s="63">
        <v>5</v>
      </c>
      <c r="H94" s="63">
        <v>5</v>
      </c>
      <c r="I94" s="63">
        <v>5</v>
      </c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8"/>
    </row>
    <row r="95" spans="1:40" ht="19.899999999999999" customHeight="1">
      <c r="B95" s="58" t="s">
        <v>21</v>
      </c>
      <c r="C95" s="58" t="s">
        <v>21</v>
      </c>
      <c r="D95" s="59"/>
      <c r="E95" s="62" t="s">
        <v>176</v>
      </c>
      <c r="F95" s="63">
        <f>67.81-61.01</f>
        <v>6.8</v>
      </c>
      <c r="G95" s="63">
        <v>6.79</v>
      </c>
      <c r="H95" s="63">
        <v>6.79</v>
      </c>
      <c r="I95" s="63">
        <v>6.79</v>
      </c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8"/>
    </row>
    <row r="96" spans="1:40" ht="19.899999999999999" customHeight="1">
      <c r="A96" s="117"/>
      <c r="B96" s="58" t="s">
        <v>177</v>
      </c>
      <c r="C96" s="58" t="s">
        <v>178</v>
      </c>
      <c r="D96" s="59" t="s">
        <v>71</v>
      </c>
      <c r="E96" s="62" t="s">
        <v>181</v>
      </c>
      <c r="F96" s="63">
        <v>0.12</v>
      </c>
      <c r="G96" s="63">
        <v>0.12</v>
      </c>
      <c r="H96" s="63">
        <v>0.12</v>
      </c>
      <c r="I96" s="63">
        <v>0.12</v>
      </c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8"/>
    </row>
    <row r="97" spans="1:40" ht="19.899999999999999" customHeight="1">
      <c r="A97" s="117"/>
      <c r="B97" s="58" t="s">
        <v>177</v>
      </c>
      <c r="C97" s="58" t="s">
        <v>178</v>
      </c>
      <c r="D97" s="59" t="s">
        <v>71</v>
      </c>
      <c r="E97" s="62" t="s">
        <v>179</v>
      </c>
      <c r="F97" s="63">
        <f>-61.01+63.01</f>
        <v>2</v>
      </c>
      <c r="G97" s="63">
        <v>2</v>
      </c>
      <c r="H97" s="63">
        <v>2</v>
      </c>
      <c r="I97" s="63">
        <v>2</v>
      </c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8"/>
    </row>
    <row r="98" spans="1:40" ht="19.899999999999999" customHeight="1">
      <c r="A98" s="117"/>
      <c r="B98" s="58" t="s">
        <v>177</v>
      </c>
      <c r="C98" s="58" t="s">
        <v>178</v>
      </c>
      <c r="D98" s="59" t="s">
        <v>71</v>
      </c>
      <c r="E98" s="62" t="s">
        <v>180</v>
      </c>
      <c r="F98" s="63">
        <v>4.67</v>
      </c>
      <c r="G98" s="63">
        <v>4.67</v>
      </c>
      <c r="H98" s="63">
        <v>4.67</v>
      </c>
      <c r="I98" s="63">
        <v>4.67</v>
      </c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8"/>
    </row>
    <row r="99" spans="1:40" ht="19.899999999999999" customHeight="1">
      <c r="B99" s="58" t="s">
        <v>21</v>
      </c>
      <c r="C99" s="58" t="s">
        <v>21</v>
      </c>
      <c r="D99" s="59"/>
      <c r="E99" s="62" t="s">
        <v>218</v>
      </c>
      <c r="F99" s="63">
        <v>331.32</v>
      </c>
      <c r="G99" s="63">
        <v>331.32</v>
      </c>
      <c r="H99" s="63">
        <v>331.32</v>
      </c>
      <c r="I99" s="63"/>
      <c r="J99" s="63">
        <v>331.32</v>
      </c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8"/>
    </row>
    <row r="100" spans="1:40" ht="19.899999999999999" customHeight="1">
      <c r="B100" s="58" t="s">
        <v>21</v>
      </c>
      <c r="C100" s="58" t="s">
        <v>21</v>
      </c>
      <c r="D100" s="59"/>
      <c r="E100" s="62" t="s">
        <v>172</v>
      </c>
      <c r="F100" s="63">
        <v>17</v>
      </c>
      <c r="G100" s="63">
        <v>17</v>
      </c>
      <c r="H100" s="63">
        <v>17</v>
      </c>
      <c r="I100" s="63">
        <v>15</v>
      </c>
      <c r="J100" s="63">
        <v>2</v>
      </c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8"/>
    </row>
    <row r="101" spans="1:40" ht="19.899999999999999" customHeight="1">
      <c r="B101" s="58" t="s">
        <v>21</v>
      </c>
      <c r="C101" s="58" t="s">
        <v>21</v>
      </c>
      <c r="D101" s="59"/>
      <c r="E101" s="62" t="s">
        <v>175</v>
      </c>
      <c r="F101" s="63">
        <v>22.98</v>
      </c>
      <c r="G101" s="63">
        <v>22.98</v>
      </c>
      <c r="H101" s="63">
        <v>22.98</v>
      </c>
      <c r="I101" s="63">
        <v>17.7</v>
      </c>
      <c r="J101" s="63">
        <v>5.28</v>
      </c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8"/>
    </row>
    <row r="102" spans="1:40" ht="19.899999999999999" customHeight="1">
      <c r="B102" s="58" t="s">
        <v>21</v>
      </c>
      <c r="C102" s="58" t="s">
        <v>21</v>
      </c>
      <c r="D102" s="59"/>
      <c r="E102" s="62" t="s">
        <v>184</v>
      </c>
      <c r="F102" s="63">
        <v>15</v>
      </c>
      <c r="G102" s="63">
        <v>15</v>
      </c>
      <c r="H102" s="63">
        <v>15</v>
      </c>
      <c r="I102" s="63"/>
      <c r="J102" s="63">
        <v>15</v>
      </c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8"/>
    </row>
    <row r="103" spans="1:40" ht="19.899999999999999" customHeight="1">
      <c r="B103" s="58" t="s">
        <v>21</v>
      </c>
      <c r="C103" s="58" t="s">
        <v>21</v>
      </c>
      <c r="D103" s="59"/>
      <c r="E103" s="62" t="s">
        <v>227</v>
      </c>
      <c r="F103" s="63">
        <v>6.2</v>
      </c>
      <c r="G103" s="63">
        <v>6.2</v>
      </c>
      <c r="H103" s="63">
        <v>6.2</v>
      </c>
      <c r="I103" s="63"/>
      <c r="J103" s="63">
        <v>6.2</v>
      </c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8"/>
    </row>
    <row r="104" spans="1:40" ht="19.899999999999999" customHeight="1">
      <c r="B104" s="58" t="s">
        <v>21</v>
      </c>
      <c r="C104" s="58" t="s">
        <v>21</v>
      </c>
      <c r="D104" s="59"/>
      <c r="E104" s="62" t="s">
        <v>173</v>
      </c>
      <c r="F104" s="63">
        <v>2.59</v>
      </c>
      <c r="G104" s="63">
        <v>2.59</v>
      </c>
      <c r="H104" s="63">
        <v>2.59</v>
      </c>
      <c r="I104" s="63">
        <v>2.59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8"/>
    </row>
    <row r="105" spans="1:40" ht="19.899999999999999" customHeight="1">
      <c r="B105" s="58" t="s">
        <v>21</v>
      </c>
      <c r="C105" s="58" t="s">
        <v>21</v>
      </c>
      <c r="D105" s="59"/>
      <c r="E105" s="62" t="s">
        <v>185</v>
      </c>
      <c r="F105" s="63">
        <v>1</v>
      </c>
      <c r="G105" s="63">
        <v>1</v>
      </c>
      <c r="H105" s="63">
        <v>1</v>
      </c>
      <c r="I105" s="63">
        <v>1</v>
      </c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8"/>
    </row>
    <row r="106" spans="1:40" ht="19.899999999999999" customHeight="1">
      <c r="B106" s="58" t="s">
        <v>21</v>
      </c>
      <c r="C106" s="58" t="s">
        <v>21</v>
      </c>
      <c r="D106" s="59"/>
      <c r="E106" s="62" t="s">
        <v>183</v>
      </c>
      <c r="F106" s="63">
        <v>3.91</v>
      </c>
      <c r="G106" s="63">
        <v>3.91</v>
      </c>
      <c r="H106" s="63">
        <v>3.91</v>
      </c>
      <c r="I106" s="63">
        <v>3.91</v>
      </c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8"/>
    </row>
    <row r="107" spans="1:40" ht="19.899999999999999" customHeight="1">
      <c r="B107" s="58" t="s">
        <v>21</v>
      </c>
      <c r="C107" s="58" t="s">
        <v>21</v>
      </c>
      <c r="D107" s="59"/>
      <c r="E107" s="62" t="s">
        <v>187</v>
      </c>
      <c r="F107" s="63">
        <v>5</v>
      </c>
      <c r="G107" s="63">
        <v>5</v>
      </c>
      <c r="H107" s="63">
        <v>5</v>
      </c>
      <c r="I107" s="63">
        <v>5</v>
      </c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8"/>
    </row>
    <row r="108" spans="1:40" ht="19.899999999999999" customHeight="1">
      <c r="B108" s="58" t="s">
        <v>21</v>
      </c>
      <c r="C108" s="58" t="s">
        <v>21</v>
      </c>
      <c r="D108" s="59"/>
      <c r="E108" s="62" t="s">
        <v>171</v>
      </c>
      <c r="F108" s="63">
        <v>0.8</v>
      </c>
      <c r="G108" s="63">
        <v>0.8</v>
      </c>
      <c r="H108" s="63">
        <v>0.8</v>
      </c>
      <c r="I108" s="63">
        <v>0.8</v>
      </c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8"/>
    </row>
    <row r="109" spans="1:40" ht="19.899999999999999" customHeight="1">
      <c r="B109" s="58" t="s">
        <v>21</v>
      </c>
      <c r="C109" s="58" t="s">
        <v>21</v>
      </c>
      <c r="D109" s="59"/>
      <c r="E109" s="62" t="s">
        <v>192</v>
      </c>
      <c r="F109" s="63">
        <f>+-21.7+459.57-5.05</f>
        <v>432.82</v>
      </c>
      <c r="G109" s="63">
        <f>-21.7+454.51</f>
        <v>432.81</v>
      </c>
      <c r="H109" s="63">
        <f>-21.7+454.51</f>
        <v>432.81</v>
      </c>
      <c r="I109" s="63">
        <v>432.81</v>
      </c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8"/>
    </row>
    <row r="110" spans="1:40" ht="19.899999999999999" customHeight="1">
      <c r="A110" s="92"/>
      <c r="B110" s="58" t="s">
        <v>21</v>
      </c>
      <c r="C110" s="58" t="s">
        <v>21</v>
      </c>
      <c r="D110" s="59"/>
      <c r="E110" s="62" t="s">
        <v>228</v>
      </c>
      <c r="F110" s="63">
        <v>85.33</v>
      </c>
      <c r="G110" s="63">
        <v>85.33</v>
      </c>
      <c r="H110" s="63">
        <v>85.33</v>
      </c>
      <c r="I110" s="63">
        <v>85.33</v>
      </c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8"/>
    </row>
    <row r="111" spans="1:40" ht="19.899999999999999" customHeight="1">
      <c r="B111" s="58" t="s">
        <v>21</v>
      </c>
      <c r="C111" s="58" t="s">
        <v>21</v>
      </c>
      <c r="D111" s="59"/>
      <c r="E111" s="62" t="s">
        <v>199</v>
      </c>
      <c r="F111" s="63">
        <f>-21.7+126.04-5.05</f>
        <v>99.29</v>
      </c>
      <c r="G111" s="63">
        <f>120.99-21.7</f>
        <v>99.29</v>
      </c>
      <c r="H111" s="63">
        <f>120.99-21.7</f>
        <v>99.29</v>
      </c>
      <c r="I111" s="63">
        <v>99.29</v>
      </c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8"/>
    </row>
    <row r="112" spans="1:40" ht="19.899999999999999" customHeight="1">
      <c r="A112" s="117"/>
      <c r="B112" s="58" t="s">
        <v>195</v>
      </c>
      <c r="C112" s="58" t="s">
        <v>200</v>
      </c>
      <c r="D112" s="59" t="s">
        <v>71</v>
      </c>
      <c r="E112" s="62" t="s">
        <v>202</v>
      </c>
      <c r="F112" s="63">
        <f>-5.05+104.34</f>
        <v>99.29</v>
      </c>
      <c r="G112" s="63">
        <v>99.29</v>
      </c>
      <c r="H112" s="63">
        <v>99.29</v>
      </c>
      <c r="I112" s="63">
        <v>99.29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8"/>
    </row>
    <row r="113" spans="1:40" ht="19.899999999999999" customHeight="1">
      <c r="A113" s="117"/>
      <c r="B113" s="58" t="s">
        <v>195</v>
      </c>
      <c r="C113" s="58" t="s">
        <v>200</v>
      </c>
      <c r="D113" s="59" t="s">
        <v>71</v>
      </c>
      <c r="E113" s="62" t="s">
        <v>201</v>
      </c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8"/>
    </row>
    <row r="114" spans="1:40" ht="19.899999999999999" customHeight="1">
      <c r="B114" s="58" t="s">
        <v>21</v>
      </c>
      <c r="C114" s="58" t="s">
        <v>21</v>
      </c>
      <c r="D114" s="59"/>
      <c r="E114" s="62" t="s">
        <v>205</v>
      </c>
      <c r="F114" s="63">
        <v>50.39</v>
      </c>
      <c r="G114" s="63">
        <v>50.39</v>
      </c>
      <c r="H114" s="63">
        <v>50.39</v>
      </c>
      <c r="I114" s="63">
        <v>50.39</v>
      </c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8"/>
    </row>
    <row r="115" spans="1:40" ht="19.899999999999999" customHeight="1">
      <c r="B115" s="58" t="s">
        <v>21</v>
      </c>
      <c r="C115" s="58" t="s">
        <v>21</v>
      </c>
      <c r="D115" s="59"/>
      <c r="E115" s="62" t="s">
        <v>206</v>
      </c>
      <c r="F115" s="63">
        <v>44.53</v>
      </c>
      <c r="G115" s="63">
        <v>44.53</v>
      </c>
      <c r="H115" s="63">
        <v>44.53</v>
      </c>
      <c r="I115" s="63">
        <v>44.53</v>
      </c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8"/>
    </row>
    <row r="116" spans="1:40" ht="19.899999999999999" customHeight="1">
      <c r="B116" s="58" t="s">
        <v>21</v>
      </c>
      <c r="C116" s="58" t="s">
        <v>21</v>
      </c>
      <c r="D116" s="59"/>
      <c r="E116" s="62" t="s">
        <v>208</v>
      </c>
      <c r="F116" s="63">
        <v>2.37</v>
      </c>
      <c r="G116" s="63">
        <v>2.37</v>
      </c>
      <c r="H116" s="63">
        <v>2.37</v>
      </c>
      <c r="I116" s="63">
        <v>2.37</v>
      </c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8"/>
    </row>
    <row r="117" spans="1:40" ht="19.899999999999999" customHeight="1">
      <c r="A117" s="117"/>
      <c r="B117" s="58" t="s">
        <v>195</v>
      </c>
      <c r="C117" s="58" t="s">
        <v>209</v>
      </c>
      <c r="D117" s="59" t="s">
        <v>71</v>
      </c>
      <c r="E117" s="62" t="s">
        <v>210</v>
      </c>
      <c r="F117" s="63">
        <v>1.08</v>
      </c>
      <c r="G117" s="63">
        <v>1.08</v>
      </c>
      <c r="H117" s="63">
        <v>1.08</v>
      </c>
      <c r="I117" s="63">
        <v>1.08</v>
      </c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8"/>
    </row>
    <row r="118" spans="1:40" ht="19.899999999999999" customHeight="1">
      <c r="A118" s="117"/>
      <c r="B118" s="58" t="s">
        <v>195</v>
      </c>
      <c r="C118" s="58" t="s">
        <v>209</v>
      </c>
      <c r="D118" s="59" t="s">
        <v>71</v>
      </c>
      <c r="E118" s="62" t="s">
        <v>229</v>
      </c>
      <c r="F118" s="63">
        <v>1.29</v>
      </c>
      <c r="G118" s="63">
        <v>1.29</v>
      </c>
      <c r="H118" s="63">
        <v>1.29</v>
      </c>
      <c r="I118" s="63">
        <v>1.29</v>
      </c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8"/>
    </row>
    <row r="119" spans="1:40" ht="19.899999999999999" customHeight="1">
      <c r="B119" s="58" t="s">
        <v>21</v>
      </c>
      <c r="C119" s="58" t="s">
        <v>21</v>
      </c>
      <c r="D119" s="59"/>
      <c r="E119" s="62" t="s">
        <v>194</v>
      </c>
      <c r="F119" s="63">
        <v>128.99</v>
      </c>
      <c r="G119" s="63">
        <v>128.99</v>
      </c>
      <c r="H119" s="63">
        <v>128.99</v>
      </c>
      <c r="I119" s="63">
        <v>128.99</v>
      </c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8"/>
    </row>
    <row r="120" spans="1:40" ht="19.899999999999999" customHeight="1">
      <c r="A120" s="117"/>
      <c r="B120" s="58" t="s">
        <v>195</v>
      </c>
      <c r="C120" s="58" t="s">
        <v>196</v>
      </c>
      <c r="D120" s="59" t="s">
        <v>71</v>
      </c>
      <c r="E120" s="62" t="s">
        <v>197</v>
      </c>
      <c r="F120" s="63">
        <v>127.31</v>
      </c>
      <c r="G120" s="63">
        <v>127.31</v>
      </c>
      <c r="H120" s="63">
        <v>127.31</v>
      </c>
      <c r="I120" s="63">
        <v>127.31</v>
      </c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8"/>
    </row>
    <row r="121" spans="1:40" ht="19.899999999999999" customHeight="1">
      <c r="A121" s="117"/>
      <c r="B121" s="58" t="s">
        <v>195</v>
      </c>
      <c r="C121" s="58" t="s">
        <v>196</v>
      </c>
      <c r="D121" s="59" t="s">
        <v>71</v>
      </c>
      <c r="E121" s="62" t="s">
        <v>198</v>
      </c>
      <c r="F121" s="63">
        <v>1.67</v>
      </c>
      <c r="G121" s="63">
        <v>1.67</v>
      </c>
      <c r="H121" s="63">
        <v>1.67</v>
      </c>
      <c r="I121" s="63">
        <v>1.67</v>
      </c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8"/>
    </row>
    <row r="122" spans="1:40" ht="19.899999999999999" customHeight="1">
      <c r="B122" s="58" t="s">
        <v>21</v>
      </c>
      <c r="C122" s="58" t="s">
        <v>21</v>
      </c>
      <c r="D122" s="59"/>
      <c r="E122" s="62" t="s">
        <v>211</v>
      </c>
      <c r="F122" s="63">
        <v>17.25</v>
      </c>
      <c r="G122" s="63">
        <v>17.25</v>
      </c>
      <c r="H122" s="63">
        <v>17.25</v>
      </c>
      <c r="I122" s="63">
        <v>17.25</v>
      </c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8"/>
    </row>
    <row r="123" spans="1:40" ht="19.899999999999999" customHeight="1">
      <c r="B123" s="58" t="s">
        <v>21</v>
      </c>
      <c r="C123" s="58" t="s">
        <v>21</v>
      </c>
      <c r="D123" s="59"/>
      <c r="E123" s="62" t="s">
        <v>193</v>
      </c>
      <c r="F123" s="63">
        <v>4.66</v>
      </c>
      <c r="G123" s="63">
        <v>4.66</v>
      </c>
      <c r="H123" s="63">
        <v>4.66</v>
      </c>
      <c r="I123" s="63">
        <v>4.66</v>
      </c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8"/>
    </row>
    <row r="124" spans="1:40" ht="19.899999999999999" customHeight="1">
      <c r="B124" s="58" t="s">
        <v>21</v>
      </c>
      <c r="C124" s="58" t="s">
        <v>21</v>
      </c>
      <c r="D124" s="59"/>
      <c r="E124" s="62" t="s">
        <v>212</v>
      </c>
      <c r="F124" s="63">
        <v>10.08</v>
      </c>
      <c r="G124" s="63">
        <v>10.08</v>
      </c>
      <c r="H124" s="63">
        <v>10.08</v>
      </c>
      <c r="I124" s="63">
        <v>10.08</v>
      </c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8"/>
    </row>
    <row r="125" spans="1:40" ht="19.899999999999999" customHeight="1">
      <c r="A125" s="92"/>
      <c r="B125" s="58" t="s">
        <v>21</v>
      </c>
      <c r="C125" s="58" t="s">
        <v>21</v>
      </c>
      <c r="D125" s="59"/>
      <c r="E125" s="62" t="s">
        <v>213</v>
      </c>
      <c r="F125" s="63">
        <v>10.08</v>
      </c>
      <c r="G125" s="63">
        <v>10.08</v>
      </c>
      <c r="H125" s="63">
        <v>10.08</v>
      </c>
      <c r="I125" s="63">
        <v>10.08</v>
      </c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8"/>
    </row>
    <row r="126" spans="1:40" ht="19.899999999999999" customHeight="1">
      <c r="A126" s="92"/>
      <c r="B126" s="58" t="s">
        <v>214</v>
      </c>
      <c r="C126" s="58" t="s">
        <v>215</v>
      </c>
      <c r="D126" s="59" t="s">
        <v>71</v>
      </c>
      <c r="E126" s="62" t="s">
        <v>216</v>
      </c>
      <c r="F126" s="63">
        <v>10.08</v>
      </c>
      <c r="G126" s="63">
        <v>10.08</v>
      </c>
      <c r="H126" s="63">
        <v>10.08</v>
      </c>
      <c r="I126" s="63">
        <v>10.08</v>
      </c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8"/>
    </row>
    <row r="127" spans="1:40" ht="19.899999999999999" customHeight="1">
      <c r="B127" s="58" t="s">
        <v>21</v>
      </c>
      <c r="C127" s="58" t="s">
        <v>21</v>
      </c>
      <c r="D127" s="59"/>
      <c r="E127" s="62" t="s">
        <v>222</v>
      </c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8"/>
    </row>
    <row r="128" spans="1:40" ht="19.899999999999999" customHeight="1">
      <c r="A128" s="92"/>
      <c r="B128" s="58" t="s">
        <v>21</v>
      </c>
      <c r="C128" s="58" t="s">
        <v>21</v>
      </c>
      <c r="D128" s="59"/>
      <c r="E128" s="62" t="s">
        <v>223</v>
      </c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8"/>
    </row>
    <row r="129" spans="1:40" ht="19.899999999999999" customHeight="1">
      <c r="B129" s="58" t="s">
        <v>21</v>
      </c>
      <c r="C129" s="58" t="s">
        <v>21</v>
      </c>
      <c r="D129" s="59"/>
      <c r="E129" s="62" t="s">
        <v>230</v>
      </c>
      <c r="F129" s="63">
        <f>-7+232.33</f>
        <v>225.33</v>
      </c>
      <c r="G129" s="63">
        <f>-7+232.33</f>
        <v>225.33</v>
      </c>
      <c r="H129" s="63">
        <f>-7+232.33</f>
        <v>225.33</v>
      </c>
      <c r="I129" s="63">
        <v>166.94</v>
      </c>
      <c r="J129" s="63">
        <f>-7+65.39</f>
        <v>58.39</v>
      </c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8"/>
    </row>
    <row r="130" spans="1:40" ht="19.899999999999999" customHeight="1">
      <c r="A130" s="92"/>
      <c r="B130" s="58" t="s">
        <v>21</v>
      </c>
      <c r="C130" s="58" t="s">
        <v>21</v>
      </c>
      <c r="D130" s="59"/>
      <c r="E130" s="62" t="s">
        <v>170</v>
      </c>
      <c r="F130" s="63">
        <v>77.48</v>
      </c>
      <c r="G130" s="63">
        <v>77.48</v>
      </c>
      <c r="H130" s="63">
        <v>77.48</v>
      </c>
      <c r="I130" s="63">
        <v>19.09</v>
      </c>
      <c r="J130" s="63">
        <v>58.39</v>
      </c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8"/>
    </row>
    <row r="131" spans="1:40" ht="19.899999999999999" customHeight="1">
      <c r="A131" s="92"/>
      <c r="B131" s="58" t="s">
        <v>21</v>
      </c>
      <c r="C131" s="58" t="s">
        <v>21</v>
      </c>
      <c r="D131" s="59"/>
      <c r="E131" s="62" t="s">
        <v>184</v>
      </c>
      <c r="F131" s="63">
        <v>38.56</v>
      </c>
      <c r="G131" s="63">
        <v>38.56</v>
      </c>
      <c r="H131" s="63">
        <v>38.56</v>
      </c>
      <c r="I131" s="63"/>
      <c r="J131" s="63">
        <v>38.56</v>
      </c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8"/>
    </row>
    <row r="132" spans="1:40" ht="19.899999999999999" customHeight="1">
      <c r="B132" s="58" t="s">
        <v>21</v>
      </c>
      <c r="C132" s="58" t="s">
        <v>21</v>
      </c>
      <c r="D132" s="59"/>
      <c r="E132" s="62" t="s">
        <v>172</v>
      </c>
      <c r="F132" s="63">
        <v>17</v>
      </c>
      <c r="G132" s="63">
        <v>17</v>
      </c>
      <c r="H132" s="63">
        <v>17</v>
      </c>
      <c r="I132" s="63">
        <v>5</v>
      </c>
      <c r="J132" s="63">
        <v>12</v>
      </c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8"/>
    </row>
    <row r="133" spans="1:40" ht="19.899999999999999" customHeight="1">
      <c r="B133" s="58" t="s">
        <v>21</v>
      </c>
      <c r="C133" s="58" t="s">
        <v>21</v>
      </c>
      <c r="D133" s="59"/>
      <c r="E133" s="62" t="s">
        <v>176</v>
      </c>
      <c r="F133" s="63">
        <v>2.06</v>
      </c>
      <c r="G133" s="63">
        <v>2.06</v>
      </c>
      <c r="H133" s="63">
        <v>2.06</v>
      </c>
      <c r="I133" s="63">
        <v>2.06</v>
      </c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8"/>
    </row>
    <row r="134" spans="1:40" ht="19.899999999999999" customHeight="1">
      <c r="A134" s="117"/>
      <c r="B134" s="58" t="s">
        <v>177</v>
      </c>
      <c r="C134" s="58" t="s">
        <v>178</v>
      </c>
      <c r="D134" s="59" t="s">
        <v>77</v>
      </c>
      <c r="E134" s="62" t="s">
        <v>180</v>
      </c>
      <c r="F134" s="63">
        <v>1.83</v>
      </c>
      <c r="G134" s="63">
        <v>1.83</v>
      </c>
      <c r="H134" s="63">
        <v>1.83</v>
      </c>
      <c r="I134" s="63">
        <v>1.83</v>
      </c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8"/>
    </row>
    <row r="135" spans="1:40" ht="19.899999999999999" customHeight="1">
      <c r="A135" s="117"/>
      <c r="B135" s="58" t="s">
        <v>177</v>
      </c>
      <c r="C135" s="58" t="s">
        <v>178</v>
      </c>
      <c r="D135" s="59" t="s">
        <v>77</v>
      </c>
      <c r="E135" s="62" t="s">
        <v>181</v>
      </c>
      <c r="F135" s="63">
        <v>0.23</v>
      </c>
      <c r="G135" s="63">
        <v>0.23</v>
      </c>
      <c r="H135" s="63">
        <v>0.23</v>
      </c>
      <c r="I135" s="63">
        <v>0.23</v>
      </c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8"/>
    </row>
    <row r="136" spans="1:40" ht="19.899999999999999" customHeight="1">
      <c r="B136" s="58" t="s">
        <v>21</v>
      </c>
      <c r="C136" s="58" t="s">
        <v>21</v>
      </c>
      <c r="D136" s="59"/>
      <c r="E136" s="62" t="s">
        <v>186</v>
      </c>
      <c r="F136" s="63">
        <v>12.83</v>
      </c>
      <c r="G136" s="63">
        <v>12.83</v>
      </c>
      <c r="H136" s="63">
        <v>12.83</v>
      </c>
      <c r="I136" s="63">
        <v>5</v>
      </c>
      <c r="J136" s="63">
        <v>7.83</v>
      </c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8"/>
    </row>
    <row r="137" spans="1:40" ht="19.899999999999999" customHeight="1">
      <c r="B137" s="58" t="s">
        <v>21</v>
      </c>
      <c r="C137" s="58" t="s">
        <v>21</v>
      </c>
      <c r="D137" s="59"/>
      <c r="E137" s="62" t="s">
        <v>183</v>
      </c>
      <c r="F137" s="63">
        <v>1.21</v>
      </c>
      <c r="G137" s="63">
        <v>1.21</v>
      </c>
      <c r="H137" s="63">
        <v>1.21</v>
      </c>
      <c r="I137" s="63">
        <v>1.21</v>
      </c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8"/>
    </row>
    <row r="138" spans="1:40" ht="19.899999999999999" customHeight="1">
      <c r="B138" s="58" t="s">
        <v>21</v>
      </c>
      <c r="C138" s="58" t="s">
        <v>21</v>
      </c>
      <c r="D138" s="59"/>
      <c r="E138" s="62" t="s">
        <v>173</v>
      </c>
      <c r="F138" s="63">
        <v>0.81</v>
      </c>
      <c r="G138" s="63">
        <v>0.81</v>
      </c>
      <c r="H138" s="63">
        <v>0.81</v>
      </c>
      <c r="I138" s="63">
        <v>0.81</v>
      </c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8"/>
    </row>
    <row r="139" spans="1:40" ht="19.899999999999999" customHeight="1">
      <c r="B139" s="58" t="s">
        <v>21</v>
      </c>
      <c r="C139" s="58" t="s">
        <v>21</v>
      </c>
      <c r="D139" s="59"/>
      <c r="E139" s="62" t="s">
        <v>175</v>
      </c>
      <c r="F139" s="63">
        <v>4</v>
      </c>
      <c r="G139" s="63">
        <v>4</v>
      </c>
      <c r="H139" s="63">
        <v>4</v>
      </c>
      <c r="I139" s="63">
        <v>4</v>
      </c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8"/>
    </row>
    <row r="140" spans="1:40" ht="19.899999999999999" customHeight="1">
      <c r="B140" s="58" t="s">
        <v>21</v>
      </c>
      <c r="C140" s="58" t="s">
        <v>21</v>
      </c>
      <c r="D140" s="59"/>
      <c r="E140" s="62" t="s">
        <v>219</v>
      </c>
      <c r="F140" s="63">
        <v>1</v>
      </c>
      <c r="G140" s="63">
        <v>1</v>
      </c>
      <c r="H140" s="63">
        <v>1</v>
      </c>
      <c r="I140" s="63">
        <v>1</v>
      </c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8"/>
    </row>
    <row r="141" spans="1:40" ht="19.899999999999999" customHeight="1">
      <c r="B141" s="58" t="s">
        <v>21</v>
      </c>
      <c r="C141" s="58" t="s">
        <v>21</v>
      </c>
      <c r="D141" s="59"/>
      <c r="E141" s="62" t="s">
        <v>192</v>
      </c>
      <c r="F141" s="63">
        <f>-7+142.26</f>
        <v>135.26</v>
      </c>
      <c r="G141" s="63">
        <f>-7+142.26</f>
        <v>135.26</v>
      </c>
      <c r="H141" s="63">
        <f>-7+142.26</f>
        <v>135.26</v>
      </c>
      <c r="I141" s="63">
        <v>135.26</v>
      </c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8"/>
    </row>
    <row r="142" spans="1:40" ht="19.899999999999999" customHeight="1">
      <c r="A142" s="92"/>
      <c r="B142" s="58" t="s">
        <v>21</v>
      </c>
      <c r="C142" s="58" t="s">
        <v>21</v>
      </c>
      <c r="D142" s="59"/>
      <c r="E142" s="62" t="s">
        <v>194</v>
      </c>
      <c r="F142" s="63">
        <v>40.04</v>
      </c>
      <c r="G142" s="63">
        <v>40.04</v>
      </c>
      <c r="H142" s="63">
        <v>40.04</v>
      </c>
      <c r="I142" s="63">
        <v>40.04</v>
      </c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8"/>
    </row>
    <row r="143" spans="1:40" ht="19.899999999999999" customHeight="1">
      <c r="A143" s="117"/>
      <c r="B143" s="58" t="s">
        <v>195</v>
      </c>
      <c r="C143" s="58" t="s">
        <v>196</v>
      </c>
      <c r="D143" s="59" t="s">
        <v>77</v>
      </c>
      <c r="E143" s="62" t="s">
        <v>197</v>
      </c>
      <c r="F143" s="63">
        <v>39.5</v>
      </c>
      <c r="G143" s="63">
        <v>39.5</v>
      </c>
      <c r="H143" s="63">
        <v>39.5</v>
      </c>
      <c r="I143" s="63">
        <v>39.5</v>
      </c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8"/>
    </row>
    <row r="144" spans="1:40" ht="19.899999999999999" customHeight="1">
      <c r="A144" s="117"/>
      <c r="B144" s="58" t="s">
        <v>195</v>
      </c>
      <c r="C144" s="58" t="s">
        <v>196</v>
      </c>
      <c r="D144" s="59" t="s">
        <v>77</v>
      </c>
      <c r="E144" s="62" t="s">
        <v>198</v>
      </c>
      <c r="F144" s="63">
        <v>0.54</v>
      </c>
      <c r="G144" s="63">
        <v>0.54</v>
      </c>
      <c r="H144" s="63">
        <v>0.54</v>
      </c>
      <c r="I144" s="63">
        <v>0.54</v>
      </c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8"/>
    </row>
    <row r="145" spans="1:40" ht="19.899999999999999" customHeight="1">
      <c r="B145" s="58" t="s">
        <v>21</v>
      </c>
      <c r="C145" s="58" t="s">
        <v>21</v>
      </c>
      <c r="D145" s="59"/>
      <c r="E145" s="62" t="s">
        <v>205</v>
      </c>
      <c r="F145" s="63">
        <v>15.79</v>
      </c>
      <c r="G145" s="63">
        <v>15.79</v>
      </c>
      <c r="H145" s="63">
        <v>15.79</v>
      </c>
      <c r="I145" s="63">
        <v>15.79</v>
      </c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8"/>
    </row>
    <row r="146" spans="1:40" ht="19.899999999999999" customHeight="1">
      <c r="B146" s="58" t="s">
        <v>21</v>
      </c>
      <c r="C146" s="58" t="s">
        <v>21</v>
      </c>
      <c r="D146" s="59"/>
      <c r="E146" s="62" t="s">
        <v>206</v>
      </c>
      <c r="F146" s="63">
        <v>14.1</v>
      </c>
      <c r="G146" s="63">
        <v>14.1</v>
      </c>
      <c r="H146" s="63">
        <v>14.1</v>
      </c>
      <c r="I146" s="63">
        <v>14.1</v>
      </c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8"/>
    </row>
    <row r="147" spans="1:40" ht="19.899999999999999" customHeight="1">
      <c r="B147" s="58" t="s">
        <v>21</v>
      </c>
      <c r="C147" s="58" t="s">
        <v>21</v>
      </c>
      <c r="D147" s="59"/>
      <c r="E147" s="62" t="s">
        <v>208</v>
      </c>
      <c r="F147" s="63">
        <v>0.74</v>
      </c>
      <c r="G147" s="63">
        <v>0.74</v>
      </c>
      <c r="H147" s="63">
        <v>0.74</v>
      </c>
      <c r="I147" s="63">
        <v>0.74</v>
      </c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8"/>
    </row>
    <row r="148" spans="1:40" ht="19.899999999999999" customHeight="1">
      <c r="A148" s="117"/>
      <c r="B148" s="58" t="s">
        <v>195</v>
      </c>
      <c r="C148" s="58" t="s">
        <v>209</v>
      </c>
      <c r="D148" s="59" t="s">
        <v>77</v>
      </c>
      <c r="E148" s="62" t="s">
        <v>210</v>
      </c>
      <c r="F148" s="63">
        <v>0.34</v>
      </c>
      <c r="G148" s="63">
        <v>0.34</v>
      </c>
      <c r="H148" s="63">
        <v>0.34</v>
      </c>
      <c r="I148" s="63">
        <v>0.34</v>
      </c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8"/>
    </row>
    <row r="149" spans="1:40" ht="19.899999999999999" customHeight="1">
      <c r="A149" s="117"/>
      <c r="B149" s="58" t="s">
        <v>195</v>
      </c>
      <c r="C149" s="58" t="s">
        <v>209</v>
      </c>
      <c r="D149" s="59" t="s">
        <v>77</v>
      </c>
      <c r="E149" s="62" t="s">
        <v>229</v>
      </c>
      <c r="F149" s="63">
        <v>0.4</v>
      </c>
      <c r="G149" s="63">
        <v>0.4</v>
      </c>
      <c r="H149" s="63">
        <v>0.4</v>
      </c>
      <c r="I149" s="63">
        <v>0.4</v>
      </c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8"/>
    </row>
    <row r="150" spans="1:40" ht="19.899999999999999" customHeight="1">
      <c r="B150" s="58" t="s">
        <v>21</v>
      </c>
      <c r="C150" s="58" t="s">
        <v>21</v>
      </c>
      <c r="D150" s="59"/>
      <c r="E150" s="62" t="s">
        <v>193</v>
      </c>
      <c r="F150" s="63">
        <v>0.99</v>
      </c>
      <c r="G150" s="63">
        <v>0.99</v>
      </c>
      <c r="H150" s="63">
        <v>0.99</v>
      </c>
      <c r="I150" s="63">
        <v>0.99</v>
      </c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8"/>
    </row>
    <row r="151" spans="1:40" ht="19.899999999999999" customHeight="1">
      <c r="B151" s="58" t="s">
        <v>21</v>
      </c>
      <c r="C151" s="58" t="s">
        <v>21</v>
      </c>
      <c r="D151" s="59"/>
      <c r="E151" s="62" t="s">
        <v>199</v>
      </c>
      <c r="F151" s="63">
        <v>31.23</v>
      </c>
      <c r="G151" s="63">
        <v>31.23</v>
      </c>
      <c r="H151" s="63">
        <v>31.23</v>
      </c>
      <c r="I151" s="63">
        <v>31.23</v>
      </c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8"/>
    </row>
    <row r="152" spans="1:40" ht="19.899999999999999" customHeight="1">
      <c r="A152" s="117"/>
      <c r="B152" s="58" t="s">
        <v>195</v>
      </c>
      <c r="C152" s="58" t="s">
        <v>200</v>
      </c>
      <c r="D152" s="59" t="s">
        <v>77</v>
      </c>
      <c r="E152" s="62" t="s">
        <v>201</v>
      </c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8"/>
    </row>
    <row r="153" spans="1:40" ht="19.899999999999999" customHeight="1">
      <c r="A153" s="117"/>
      <c r="B153" s="58" t="s">
        <v>195</v>
      </c>
      <c r="C153" s="58" t="s">
        <v>200</v>
      </c>
      <c r="D153" s="59" t="s">
        <v>77</v>
      </c>
      <c r="E153" s="62" t="s">
        <v>202</v>
      </c>
      <c r="F153" s="63">
        <v>31.23</v>
      </c>
      <c r="G153" s="63">
        <v>31.23</v>
      </c>
      <c r="H153" s="63">
        <v>31.23</v>
      </c>
      <c r="I153" s="63">
        <v>31.23</v>
      </c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8"/>
    </row>
    <row r="154" spans="1:40" ht="19.899999999999999" customHeight="1">
      <c r="B154" s="58" t="s">
        <v>21</v>
      </c>
      <c r="C154" s="58" t="s">
        <v>21</v>
      </c>
      <c r="D154" s="59"/>
      <c r="E154" s="62" t="s">
        <v>211</v>
      </c>
      <c r="F154" s="63">
        <v>5.4</v>
      </c>
      <c r="G154" s="63">
        <v>5.4</v>
      </c>
      <c r="H154" s="63">
        <v>5.4</v>
      </c>
      <c r="I154" s="63">
        <v>5.4</v>
      </c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8"/>
    </row>
    <row r="155" spans="1:40" ht="19.899999999999999" customHeight="1">
      <c r="B155" s="58" t="s">
        <v>21</v>
      </c>
      <c r="C155" s="58" t="s">
        <v>21</v>
      </c>
      <c r="D155" s="59"/>
      <c r="E155" s="62" t="s">
        <v>228</v>
      </c>
      <c r="F155" s="63">
        <v>26.97</v>
      </c>
      <c r="G155" s="63">
        <v>26.97</v>
      </c>
      <c r="H155" s="63">
        <v>26.97</v>
      </c>
      <c r="I155" s="63">
        <v>26.97</v>
      </c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8"/>
    </row>
    <row r="156" spans="1:40" ht="19.899999999999999" customHeight="1">
      <c r="B156" s="58" t="s">
        <v>21</v>
      </c>
      <c r="C156" s="58" t="s">
        <v>21</v>
      </c>
      <c r="D156" s="59"/>
      <c r="E156" s="62" t="s">
        <v>212</v>
      </c>
      <c r="F156" s="63">
        <v>12.6</v>
      </c>
      <c r="G156" s="63">
        <v>12.6</v>
      </c>
      <c r="H156" s="63">
        <v>12.6</v>
      </c>
      <c r="I156" s="63">
        <v>12.6</v>
      </c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8"/>
    </row>
    <row r="157" spans="1:40" ht="19.899999999999999" customHeight="1">
      <c r="A157" s="92"/>
      <c r="B157" s="58" t="s">
        <v>21</v>
      </c>
      <c r="C157" s="58" t="s">
        <v>21</v>
      </c>
      <c r="D157" s="59"/>
      <c r="E157" s="62" t="s">
        <v>213</v>
      </c>
      <c r="F157" s="63">
        <v>12.6</v>
      </c>
      <c r="G157" s="63">
        <v>12.6</v>
      </c>
      <c r="H157" s="63">
        <v>12.6</v>
      </c>
      <c r="I157" s="63">
        <v>12.6</v>
      </c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8"/>
    </row>
    <row r="158" spans="1:40" ht="19.899999999999999" customHeight="1">
      <c r="A158" s="92"/>
      <c r="B158" s="58" t="s">
        <v>214</v>
      </c>
      <c r="C158" s="58" t="s">
        <v>215</v>
      </c>
      <c r="D158" s="59" t="s">
        <v>77</v>
      </c>
      <c r="E158" s="62" t="s">
        <v>216</v>
      </c>
      <c r="F158" s="63">
        <v>12.6</v>
      </c>
      <c r="G158" s="63">
        <v>12.6</v>
      </c>
      <c r="H158" s="63">
        <v>12.6</v>
      </c>
      <c r="I158" s="63">
        <v>12.6</v>
      </c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8"/>
    </row>
    <row r="159" spans="1:40" ht="19.899999999999999" customHeight="1">
      <c r="B159" s="58" t="s">
        <v>21</v>
      </c>
      <c r="C159" s="58" t="s">
        <v>21</v>
      </c>
      <c r="D159" s="59"/>
      <c r="E159" s="62" t="s">
        <v>231</v>
      </c>
      <c r="F159" s="63">
        <f t="shared" ref="F159:H159" si="0">-8.4+211.74</f>
        <v>203.34</v>
      </c>
      <c r="G159" s="63">
        <f t="shared" si="0"/>
        <v>203.34</v>
      </c>
      <c r="H159" s="63">
        <f t="shared" si="0"/>
        <v>203.34</v>
      </c>
      <c r="I159" s="63">
        <v>185.61</v>
      </c>
      <c r="J159" s="63">
        <f>-8.4+26.13</f>
        <v>17.73</v>
      </c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8"/>
    </row>
    <row r="160" spans="1:40" ht="19.899999999999999" customHeight="1">
      <c r="A160" s="92"/>
      <c r="B160" s="58" t="s">
        <v>21</v>
      </c>
      <c r="C160" s="58" t="s">
        <v>21</v>
      </c>
      <c r="D160" s="59"/>
      <c r="E160" s="62" t="s">
        <v>192</v>
      </c>
      <c r="F160" s="63">
        <f t="shared" ref="F160:H160" si="1">-8.4+169.46</f>
        <v>161.06</v>
      </c>
      <c r="G160" s="63">
        <f t="shared" si="1"/>
        <v>161.06</v>
      </c>
      <c r="H160" s="63">
        <f t="shared" si="1"/>
        <v>161.06</v>
      </c>
      <c r="I160" s="63">
        <v>161.06</v>
      </c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8"/>
    </row>
    <row r="161" spans="1:40" ht="19.899999999999999" customHeight="1">
      <c r="A161" s="92"/>
      <c r="B161" s="58" t="s">
        <v>21</v>
      </c>
      <c r="C161" s="58" t="s">
        <v>21</v>
      </c>
      <c r="D161" s="59"/>
      <c r="E161" s="62" t="s">
        <v>228</v>
      </c>
      <c r="F161" s="63">
        <v>33.17</v>
      </c>
      <c r="G161" s="63">
        <v>33.17</v>
      </c>
      <c r="H161" s="63">
        <v>33.17</v>
      </c>
      <c r="I161" s="63">
        <v>33.17</v>
      </c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8"/>
    </row>
    <row r="162" spans="1:40" ht="19.899999999999999" customHeight="1">
      <c r="B162" s="58" t="s">
        <v>21</v>
      </c>
      <c r="C162" s="58" t="s">
        <v>21</v>
      </c>
      <c r="D162" s="59"/>
      <c r="E162" s="62" t="s">
        <v>208</v>
      </c>
      <c r="F162" s="63">
        <v>0.88</v>
      </c>
      <c r="G162" s="63">
        <v>0.88</v>
      </c>
      <c r="H162" s="63">
        <v>0.88</v>
      </c>
      <c r="I162" s="63">
        <v>0.88</v>
      </c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8"/>
    </row>
    <row r="163" spans="1:40" ht="19.899999999999999" customHeight="1">
      <c r="A163" s="117"/>
      <c r="B163" s="58" t="s">
        <v>195</v>
      </c>
      <c r="C163" s="58" t="s">
        <v>209</v>
      </c>
      <c r="D163" s="59" t="s">
        <v>75</v>
      </c>
      <c r="E163" s="62" t="s">
        <v>229</v>
      </c>
      <c r="F163" s="63">
        <v>0.48</v>
      </c>
      <c r="G163" s="63">
        <v>0.48</v>
      </c>
      <c r="H163" s="63">
        <v>0.48</v>
      </c>
      <c r="I163" s="63">
        <v>0.48</v>
      </c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8"/>
    </row>
    <row r="164" spans="1:40" ht="19.899999999999999" customHeight="1">
      <c r="A164" s="117"/>
      <c r="B164" s="58" t="s">
        <v>195</v>
      </c>
      <c r="C164" s="58" t="s">
        <v>209</v>
      </c>
      <c r="D164" s="59" t="s">
        <v>75</v>
      </c>
      <c r="E164" s="62" t="s">
        <v>210</v>
      </c>
      <c r="F164" s="63">
        <v>0.4</v>
      </c>
      <c r="G164" s="63">
        <v>0.4</v>
      </c>
      <c r="H164" s="63">
        <v>0.4</v>
      </c>
      <c r="I164" s="63">
        <v>0.4</v>
      </c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8"/>
    </row>
    <row r="165" spans="1:40" ht="19.899999999999999" customHeight="1">
      <c r="B165" s="58" t="s">
        <v>21</v>
      </c>
      <c r="C165" s="58" t="s">
        <v>21</v>
      </c>
      <c r="D165" s="59"/>
      <c r="E165" s="62" t="s">
        <v>193</v>
      </c>
      <c r="F165" s="63">
        <v>1.19</v>
      </c>
      <c r="G165" s="63">
        <v>1.19</v>
      </c>
      <c r="H165" s="63">
        <v>1.19</v>
      </c>
      <c r="I165" s="63">
        <v>1.19</v>
      </c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8"/>
    </row>
    <row r="166" spans="1:40" ht="19.899999999999999" customHeight="1">
      <c r="B166" s="58" t="s">
        <v>21</v>
      </c>
      <c r="C166" s="58" t="s">
        <v>21</v>
      </c>
      <c r="D166" s="59"/>
      <c r="E166" s="62" t="s">
        <v>206</v>
      </c>
      <c r="F166" s="63">
        <v>16.8</v>
      </c>
      <c r="G166" s="63">
        <v>16.8</v>
      </c>
      <c r="H166" s="63">
        <v>16.8</v>
      </c>
      <c r="I166" s="63">
        <v>16.8</v>
      </c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8"/>
    </row>
    <row r="167" spans="1:40" ht="19.899999999999999" customHeight="1">
      <c r="B167" s="58" t="s">
        <v>21</v>
      </c>
      <c r="C167" s="58" t="s">
        <v>21</v>
      </c>
      <c r="D167" s="59"/>
      <c r="E167" s="62" t="s">
        <v>211</v>
      </c>
      <c r="F167" s="63">
        <v>6.4</v>
      </c>
      <c r="G167" s="63">
        <v>6.4</v>
      </c>
      <c r="H167" s="63">
        <v>6.4</v>
      </c>
      <c r="I167" s="63">
        <v>6.4</v>
      </c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8"/>
    </row>
    <row r="168" spans="1:40" ht="19.899999999999999" customHeight="1">
      <c r="B168" s="58" t="s">
        <v>21</v>
      </c>
      <c r="C168" s="58" t="s">
        <v>21</v>
      </c>
      <c r="D168" s="59"/>
      <c r="E168" s="62" t="s">
        <v>205</v>
      </c>
      <c r="F168" s="63">
        <v>18.8</v>
      </c>
      <c r="G168" s="63">
        <v>18.8</v>
      </c>
      <c r="H168" s="63">
        <v>18.8</v>
      </c>
      <c r="I168" s="63">
        <v>18.8</v>
      </c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8"/>
    </row>
    <row r="169" spans="1:40" ht="19.899999999999999" customHeight="1">
      <c r="B169" s="58" t="s">
        <v>21</v>
      </c>
      <c r="C169" s="58" t="s">
        <v>21</v>
      </c>
      <c r="D169" s="59"/>
      <c r="E169" s="62" t="s">
        <v>199</v>
      </c>
      <c r="F169" s="63">
        <v>37.53</v>
      </c>
      <c r="G169" s="63">
        <v>37.53</v>
      </c>
      <c r="H169" s="63">
        <v>37.53</v>
      </c>
      <c r="I169" s="63">
        <v>37.53</v>
      </c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8"/>
    </row>
    <row r="170" spans="1:40" ht="19.899999999999999" customHeight="1">
      <c r="A170" s="117"/>
      <c r="B170" s="58" t="s">
        <v>195</v>
      </c>
      <c r="C170" s="58" t="s">
        <v>200</v>
      </c>
      <c r="D170" s="59" t="s">
        <v>75</v>
      </c>
      <c r="E170" s="62" t="s">
        <v>202</v>
      </c>
      <c r="F170" s="63">
        <v>37.53</v>
      </c>
      <c r="G170" s="63">
        <v>37.53</v>
      </c>
      <c r="H170" s="63">
        <v>37.53</v>
      </c>
      <c r="I170" s="63">
        <v>37.53</v>
      </c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8"/>
    </row>
    <row r="171" spans="1:40" ht="19.899999999999999" customHeight="1">
      <c r="A171" s="117"/>
      <c r="B171" s="58" t="s">
        <v>195</v>
      </c>
      <c r="C171" s="58" t="s">
        <v>200</v>
      </c>
      <c r="D171" s="59" t="s">
        <v>75</v>
      </c>
      <c r="E171" s="62" t="s">
        <v>201</v>
      </c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8"/>
    </row>
    <row r="172" spans="1:40" ht="19.899999999999999" customHeight="1">
      <c r="B172" s="58" t="s">
        <v>21</v>
      </c>
      <c r="C172" s="58" t="s">
        <v>21</v>
      </c>
      <c r="D172" s="59"/>
      <c r="E172" s="62" t="s">
        <v>194</v>
      </c>
      <c r="F172" s="63">
        <v>46.29</v>
      </c>
      <c r="G172" s="63">
        <v>46.29</v>
      </c>
      <c r="H172" s="63">
        <v>46.29</v>
      </c>
      <c r="I172" s="63">
        <v>46.29</v>
      </c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8"/>
    </row>
    <row r="173" spans="1:40" ht="19.899999999999999" customHeight="1">
      <c r="A173" s="117"/>
      <c r="B173" s="58" t="s">
        <v>195</v>
      </c>
      <c r="C173" s="58" t="s">
        <v>196</v>
      </c>
      <c r="D173" s="59" t="s">
        <v>75</v>
      </c>
      <c r="E173" s="62" t="s">
        <v>198</v>
      </c>
      <c r="F173" s="63">
        <v>0.65</v>
      </c>
      <c r="G173" s="63">
        <v>0.65</v>
      </c>
      <c r="H173" s="63">
        <v>0.65</v>
      </c>
      <c r="I173" s="63">
        <v>0.65</v>
      </c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8"/>
    </row>
    <row r="174" spans="1:40" ht="19.899999999999999" customHeight="1">
      <c r="A174" s="117"/>
      <c r="B174" s="58" t="s">
        <v>195</v>
      </c>
      <c r="C174" s="58" t="s">
        <v>196</v>
      </c>
      <c r="D174" s="59" t="s">
        <v>75</v>
      </c>
      <c r="E174" s="62" t="s">
        <v>197</v>
      </c>
      <c r="F174" s="63">
        <v>45.64</v>
      </c>
      <c r="G174" s="63">
        <v>45.64</v>
      </c>
      <c r="H174" s="63">
        <v>45.64</v>
      </c>
      <c r="I174" s="63">
        <v>45.64</v>
      </c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8"/>
    </row>
    <row r="175" spans="1:40" ht="19.899999999999999" customHeight="1">
      <c r="B175" s="58" t="s">
        <v>21</v>
      </c>
      <c r="C175" s="58" t="s">
        <v>21</v>
      </c>
      <c r="D175" s="59"/>
      <c r="E175" s="62" t="s">
        <v>212</v>
      </c>
      <c r="F175" s="63">
        <v>2.52</v>
      </c>
      <c r="G175" s="63">
        <v>2.52</v>
      </c>
      <c r="H175" s="63">
        <v>2.52</v>
      </c>
      <c r="I175" s="63">
        <v>2.52</v>
      </c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8"/>
    </row>
    <row r="176" spans="1:40" ht="19.899999999999999" customHeight="1">
      <c r="A176" s="92"/>
      <c r="B176" s="58" t="s">
        <v>21</v>
      </c>
      <c r="C176" s="58" t="s">
        <v>21</v>
      </c>
      <c r="D176" s="59"/>
      <c r="E176" s="62" t="s">
        <v>213</v>
      </c>
      <c r="F176" s="63">
        <v>2.52</v>
      </c>
      <c r="G176" s="63">
        <v>2.52</v>
      </c>
      <c r="H176" s="63">
        <v>2.52</v>
      </c>
      <c r="I176" s="63">
        <v>2.52</v>
      </c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8"/>
    </row>
    <row r="177" spans="1:40" ht="19.899999999999999" customHeight="1">
      <c r="A177" s="92"/>
      <c r="B177" s="58" t="s">
        <v>214</v>
      </c>
      <c r="C177" s="58" t="s">
        <v>215</v>
      </c>
      <c r="D177" s="59" t="s">
        <v>75</v>
      </c>
      <c r="E177" s="62" t="s">
        <v>216</v>
      </c>
      <c r="F177" s="63">
        <v>2.52</v>
      </c>
      <c r="G177" s="63">
        <v>2.52</v>
      </c>
      <c r="H177" s="63">
        <v>2.52</v>
      </c>
      <c r="I177" s="63">
        <v>2.52</v>
      </c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8"/>
    </row>
    <row r="178" spans="1:40" ht="19.899999999999999" customHeight="1">
      <c r="B178" s="58" t="s">
        <v>21</v>
      </c>
      <c r="C178" s="58" t="s">
        <v>21</v>
      </c>
      <c r="D178" s="59"/>
      <c r="E178" s="62" t="s">
        <v>170</v>
      </c>
      <c r="F178" s="63">
        <v>39.76</v>
      </c>
      <c r="G178" s="63">
        <v>39.76</v>
      </c>
      <c r="H178" s="63">
        <v>39.76</v>
      </c>
      <c r="I178" s="63">
        <v>22.03</v>
      </c>
      <c r="J178" s="63">
        <v>17.73</v>
      </c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8"/>
    </row>
    <row r="179" spans="1:40" ht="19.899999999999999" customHeight="1">
      <c r="A179" s="92"/>
      <c r="B179" s="58" t="s">
        <v>21</v>
      </c>
      <c r="C179" s="58" t="s">
        <v>21</v>
      </c>
      <c r="D179" s="59"/>
      <c r="E179" s="62" t="s">
        <v>171</v>
      </c>
      <c r="F179" s="63">
        <v>0.14000000000000001</v>
      </c>
      <c r="G179" s="63">
        <v>0.14000000000000001</v>
      </c>
      <c r="H179" s="63">
        <v>0.14000000000000001</v>
      </c>
      <c r="I179" s="63">
        <v>0.14000000000000001</v>
      </c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8"/>
    </row>
    <row r="180" spans="1:40" ht="19.899999999999999" customHeight="1">
      <c r="B180" s="58" t="s">
        <v>21</v>
      </c>
      <c r="C180" s="58" t="s">
        <v>21</v>
      </c>
      <c r="D180" s="59"/>
      <c r="E180" s="62" t="s">
        <v>186</v>
      </c>
      <c r="F180" s="63">
        <v>3.51</v>
      </c>
      <c r="G180" s="63">
        <v>3.51</v>
      </c>
      <c r="H180" s="63">
        <v>3.51</v>
      </c>
      <c r="I180" s="63">
        <v>3.51</v>
      </c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8"/>
    </row>
    <row r="181" spans="1:40" ht="19.899999999999999" customHeight="1">
      <c r="B181" s="58" t="s">
        <v>21</v>
      </c>
      <c r="C181" s="58" t="s">
        <v>21</v>
      </c>
      <c r="D181" s="59"/>
      <c r="E181" s="62" t="s">
        <v>183</v>
      </c>
      <c r="F181" s="63">
        <v>1.4</v>
      </c>
      <c r="G181" s="63">
        <v>1.4</v>
      </c>
      <c r="H181" s="63">
        <v>1.4</v>
      </c>
      <c r="I181" s="63">
        <v>1.4</v>
      </c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8"/>
    </row>
    <row r="182" spans="1:40" ht="19.899999999999999" customHeight="1">
      <c r="B182" s="58" t="s">
        <v>21</v>
      </c>
      <c r="C182" s="58" t="s">
        <v>21</v>
      </c>
      <c r="D182" s="59"/>
      <c r="E182" s="62" t="s">
        <v>188</v>
      </c>
      <c r="F182" s="63">
        <v>1.35</v>
      </c>
      <c r="G182" s="63">
        <v>1.35</v>
      </c>
      <c r="H182" s="63">
        <v>1.35</v>
      </c>
      <c r="I182" s="63">
        <v>1.35</v>
      </c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8"/>
    </row>
    <row r="183" spans="1:40" ht="19.899999999999999" customHeight="1">
      <c r="B183" s="58" t="s">
        <v>21</v>
      </c>
      <c r="C183" s="58" t="s">
        <v>21</v>
      </c>
      <c r="D183" s="59"/>
      <c r="E183" s="62" t="s">
        <v>172</v>
      </c>
      <c r="F183" s="63">
        <v>14.23</v>
      </c>
      <c r="G183" s="63">
        <v>14.23</v>
      </c>
      <c r="H183" s="63">
        <v>14.23</v>
      </c>
      <c r="I183" s="63">
        <v>6.5</v>
      </c>
      <c r="J183" s="63">
        <v>7.73</v>
      </c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8"/>
    </row>
    <row r="184" spans="1:40" ht="19.899999999999999" customHeight="1">
      <c r="B184" s="58" t="s">
        <v>21</v>
      </c>
      <c r="C184" s="58" t="s">
        <v>21</v>
      </c>
      <c r="D184" s="59"/>
      <c r="E184" s="62" t="s">
        <v>176</v>
      </c>
      <c r="F184" s="63">
        <v>1.66</v>
      </c>
      <c r="G184" s="63">
        <v>1.66</v>
      </c>
      <c r="H184" s="63">
        <v>1.66</v>
      </c>
      <c r="I184" s="63">
        <v>1.66</v>
      </c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8"/>
    </row>
    <row r="185" spans="1:40" ht="19.899999999999999" customHeight="1">
      <c r="A185" s="117"/>
      <c r="B185" s="58" t="s">
        <v>177</v>
      </c>
      <c r="C185" s="58" t="s">
        <v>178</v>
      </c>
      <c r="D185" s="59" t="s">
        <v>75</v>
      </c>
      <c r="E185" s="62" t="s">
        <v>181</v>
      </c>
      <c r="F185" s="63">
        <v>0.05</v>
      </c>
      <c r="G185" s="63">
        <v>0.05</v>
      </c>
      <c r="H185" s="63">
        <v>0.05</v>
      </c>
      <c r="I185" s="63">
        <v>0.05</v>
      </c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8"/>
    </row>
    <row r="186" spans="1:40" ht="19.899999999999999" customHeight="1">
      <c r="A186" s="117"/>
      <c r="B186" s="58" t="s">
        <v>177</v>
      </c>
      <c r="C186" s="58" t="s">
        <v>178</v>
      </c>
      <c r="D186" s="59" t="s">
        <v>75</v>
      </c>
      <c r="E186" s="62" t="s">
        <v>180</v>
      </c>
      <c r="F186" s="63">
        <v>1.61</v>
      </c>
      <c r="G186" s="63">
        <v>1.61</v>
      </c>
      <c r="H186" s="63">
        <v>1.61</v>
      </c>
      <c r="I186" s="63">
        <v>1.61</v>
      </c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8"/>
    </row>
    <row r="187" spans="1:40" ht="19.899999999999999" customHeight="1">
      <c r="B187" s="58" t="s">
        <v>21</v>
      </c>
      <c r="C187" s="58" t="s">
        <v>21</v>
      </c>
      <c r="D187" s="59"/>
      <c r="E187" s="62" t="s">
        <v>218</v>
      </c>
      <c r="F187" s="63">
        <v>10</v>
      </c>
      <c r="G187" s="63">
        <v>10</v>
      </c>
      <c r="H187" s="63">
        <v>10</v>
      </c>
      <c r="I187" s="63"/>
      <c r="J187" s="63">
        <v>10</v>
      </c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8"/>
    </row>
    <row r="188" spans="1:40" ht="19.899999999999999" customHeight="1">
      <c r="B188" s="58" t="s">
        <v>21</v>
      </c>
      <c r="C188" s="58" t="s">
        <v>21</v>
      </c>
      <c r="D188" s="59"/>
      <c r="E188" s="62" t="s">
        <v>175</v>
      </c>
      <c r="F188" s="63">
        <v>6.5</v>
      </c>
      <c r="G188" s="63">
        <v>6.5</v>
      </c>
      <c r="H188" s="63">
        <v>6.5</v>
      </c>
      <c r="I188" s="63">
        <v>6.5</v>
      </c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8"/>
    </row>
    <row r="189" spans="1:40" ht="19.899999999999999" customHeight="1">
      <c r="B189" s="58" t="s">
        <v>21</v>
      </c>
      <c r="C189" s="58" t="s">
        <v>21</v>
      </c>
      <c r="D189" s="59"/>
      <c r="E189" s="62" t="s">
        <v>173</v>
      </c>
      <c r="F189" s="63">
        <v>0.96</v>
      </c>
      <c r="G189" s="63">
        <v>0.96</v>
      </c>
      <c r="H189" s="63">
        <v>0.96</v>
      </c>
      <c r="I189" s="63">
        <v>0.96</v>
      </c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8"/>
    </row>
    <row r="190" spans="1:40" ht="19.899999999999999" customHeight="1">
      <c r="B190" s="58" t="s">
        <v>21</v>
      </c>
      <c r="C190" s="58" t="s">
        <v>21</v>
      </c>
      <c r="D190" s="59"/>
      <c r="E190" s="62" t="s">
        <v>232</v>
      </c>
      <c r="F190" s="63">
        <f>-9.8+253.42</f>
        <v>243.62</v>
      </c>
      <c r="G190" s="63">
        <f>-9.8+252.99</f>
        <v>243.19</v>
      </c>
      <c r="H190" s="63">
        <f>-9.8+252.99</f>
        <v>243.19</v>
      </c>
      <c r="I190" s="63">
        <v>217.06</v>
      </c>
      <c r="J190" s="63">
        <f>-9.8+35.93</f>
        <v>26.13</v>
      </c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>
        <v>0.43</v>
      </c>
      <c r="AB190" s="63">
        <v>0.43</v>
      </c>
      <c r="AC190" s="63">
        <v>0.43</v>
      </c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8"/>
    </row>
    <row r="191" spans="1:40" ht="19.899999999999999" customHeight="1">
      <c r="A191" s="92"/>
      <c r="B191" s="58" t="s">
        <v>21</v>
      </c>
      <c r="C191" s="58" t="s">
        <v>21</v>
      </c>
      <c r="D191" s="59"/>
      <c r="E191" s="62" t="s">
        <v>170</v>
      </c>
      <c r="F191" s="63">
        <v>47.87</v>
      </c>
      <c r="G191" s="63">
        <v>47.87</v>
      </c>
      <c r="H191" s="63">
        <v>47.87</v>
      </c>
      <c r="I191" s="63">
        <v>21.74</v>
      </c>
      <c r="J191" s="63">
        <v>26.13</v>
      </c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8"/>
    </row>
    <row r="192" spans="1:40" ht="19.899999999999999" customHeight="1">
      <c r="A192" s="92"/>
      <c r="B192" s="58" t="s">
        <v>21</v>
      </c>
      <c r="C192" s="58" t="s">
        <v>21</v>
      </c>
      <c r="D192" s="59"/>
      <c r="E192" s="62" t="s">
        <v>176</v>
      </c>
      <c r="F192" s="63">
        <v>1.97</v>
      </c>
      <c r="G192" s="63">
        <v>1.97</v>
      </c>
      <c r="H192" s="63">
        <v>1.97</v>
      </c>
      <c r="I192" s="63">
        <v>1.97</v>
      </c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8"/>
    </row>
    <row r="193" spans="1:40" ht="19.899999999999999" customHeight="1">
      <c r="A193" s="92"/>
      <c r="B193" s="58" t="s">
        <v>177</v>
      </c>
      <c r="C193" s="58" t="s">
        <v>178</v>
      </c>
      <c r="D193" s="59" t="s">
        <v>69</v>
      </c>
      <c r="E193" s="62" t="s">
        <v>180</v>
      </c>
      <c r="F193" s="63">
        <v>1.97</v>
      </c>
      <c r="G193" s="63">
        <v>1.97</v>
      </c>
      <c r="H193" s="63">
        <v>1.97</v>
      </c>
      <c r="I193" s="63">
        <v>1.97</v>
      </c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8"/>
    </row>
    <row r="194" spans="1:40" ht="19.899999999999999" customHeight="1">
      <c r="B194" s="58" t="s">
        <v>21</v>
      </c>
      <c r="C194" s="58" t="s">
        <v>21</v>
      </c>
      <c r="D194" s="59"/>
      <c r="E194" s="62" t="s">
        <v>185</v>
      </c>
      <c r="F194" s="63">
        <v>8</v>
      </c>
      <c r="G194" s="63">
        <v>8</v>
      </c>
      <c r="H194" s="63">
        <v>8</v>
      </c>
      <c r="I194" s="63"/>
      <c r="J194" s="63">
        <v>8</v>
      </c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8"/>
    </row>
    <row r="195" spans="1:40" ht="19.899999999999999" customHeight="1">
      <c r="B195" s="58" t="s">
        <v>21</v>
      </c>
      <c r="C195" s="58" t="s">
        <v>21</v>
      </c>
      <c r="D195" s="59"/>
      <c r="E195" s="62" t="s">
        <v>175</v>
      </c>
      <c r="F195" s="63">
        <v>8.6199999999999992</v>
      </c>
      <c r="G195" s="63">
        <v>8.6199999999999992</v>
      </c>
      <c r="H195" s="63">
        <v>8.6199999999999992</v>
      </c>
      <c r="I195" s="63">
        <v>6.8</v>
      </c>
      <c r="J195" s="63">
        <v>1.82</v>
      </c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8"/>
    </row>
    <row r="196" spans="1:40" ht="19.899999999999999" customHeight="1">
      <c r="B196" s="58" t="s">
        <v>21</v>
      </c>
      <c r="C196" s="58" t="s">
        <v>21</v>
      </c>
      <c r="D196" s="59"/>
      <c r="E196" s="62" t="s">
        <v>172</v>
      </c>
      <c r="F196" s="63">
        <v>26.31</v>
      </c>
      <c r="G196" s="63">
        <v>26.31</v>
      </c>
      <c r="H196" s="63">
        <v>26.31</v>
      </c>
      <c r="I196" s="63">
        <v>10</v>
      </c>
      <c r="J196" s="63">
        <v>16.309999999999999</v>
      </c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8"/>
    </row>
    <row r="197" spans="1:40" ht="19.899999999999999" customHeight="1">
      <c r="B197" s="58" t="s">
        <v>21</v>
      </c>
      <c r="C197" s="58" t="s">
        <v>21</v>
      </c>
      <c r="D197" s="59"/>
      <c r="E197" s="62" t="s">
        <v>173</v>
      </c>
      <c r="F197" s="63">
        <v>1.18</v>
      </c>
      <c r="G197" s="63">
        <v>1.18</v>
      </c>
      <c r="H197" s="63">
        <v>1.18</v>
      </c>
      <c r="I197" s="63">
        <v>1.18</v>
      </c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8"/>
    </row>
    <row r="198" spans="1:40" ht="19.899999999999999" customHeight="1">
      <c r="B198" s="58" t="s">
        <v>21</v>
      </c>
      <c r="C198" s="58" t="s">
        <v>21</v>
      </c>
      <c r="D198" s="59"/>
      <c r="E198" s="62" t="s">
        <v>183</v>
      </c>
      <c r="F198" s="63">
        <v>1.79</v>
      </c>
      <c r="G198" s="63">
        <v>1.79</v>
      </c>
      <c r="H198" s="63">
        <v>1.79</v>
      </c>
      <c r="I198" s="63">
        <v>1.79</v>
      </c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8"/>
    </row>
    <row r="199" spans="1:40" ht="19.899999999999999" customHeight="1">
      <c r="B199" s="58" t="s">
        <v>21</v>
      </c>
      <c r="C199" s="58" t="s">
        <v>21</v>
      </c>
      <c r="D199" s="59"/>
      <c r="E199" s="62" t="s">
        <v>192</v>
      </c>
      <c r="F199" s="63">
        <f>-9.8+205.13</f>
        <v>195.33</v>
      </c>
      <c r="G199" s="63">
        <f>-9.8+205.13</f>
        <v>195.33</v>
      </c>
      <c r="H199" s="63">
        <f>-9.8+205.13</f>
        <v>195.33</v>
      </c>
      <c r="I199" s="63">
        <v>195.33</v>
      </c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8"/>
    </row>
    <row r="200" spans="1:40" ht="19.899999999999999" customHeight="1">
      <c r="A200" s="92"/>
      <c r="B200" s="58" t="s">
        <v>21</v>
      </c>
      <c r="C200" s="58" t="s">
        <v>21</v>
      </c>
      <c r="D200" s="59"/>
      <c r="E200" s="62" t="s">
        <v>199</v>
      </c>
      <c r="F200" s="63">
        <f>-9.8+53.62</f>
        <v>43.82</v>
      </c>
      <c r="G200" s="63">
        <f>-9.8+53.62</f>
        <v>43.82</v>
      </c>
      <c r="H200" s="63">
        <f>-9.8+53.62</f>
        <v>43.82</v>
      </c>
      <c r="I200" s="63">
        <v>43.82</v>
      </c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8"/>
    </row>
    <row r="201" spans="1:40" ht="19.899999999999999" customHeight="1">
      <c r="A201" s="117"/>
      <c r="B201" s="58" t="s">
        <v>195</v>
      </c>
      <c r="C201" s="58" t="s">
        <v>200</v>
      </c>
      <c r="D201" s="59" t="s">
        <v>69</v>
      </c>
      <c r="E201" s="62" t="s">
        <v>201</v>
      </c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8"/>
    </row>
    <row r="202" spans="1:40" ht="19.899999999999999" customHeight="1">
      <c r="A202" s="117"/>
      <c r="B202" s="58" t="s">
        <v>195</v>
      </c>
      <c r="C202" s="58" t="s">
        <v>200</v>
      </c>
      <c r="D202" s="59" t="s">
        <v>69</v>
      </c>
      <c r="E202" s="62" t="s">
        <v>202</v>
      </c>
      <c r="F202" s="63">
        <v>43.82</v>
      </c>
      <c r="G202" s="63">
        <v>43.82</v>
      </c>
      <c r="H202" s="63">
        <v>43.82</v>
      </c>
      <c r="I202" s="63">
        <v>43.82</v>
      </c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8"/>
    </row>
    <row r="203" spans="1:40" ht="19.899999999999999" customHeight="1">
      <c r="B203" s="58" t="s">
        <v>21</v>
      </c>
      <c r="C203" s="58" t="s">
        <v>21</v>
      </c>
      <c r="D203" s="59"/>
      <c r="E203" s="62" t="s">
        <v>194</v>
      </c>
      <c r="F203" s="63">
        <v>59.09</v>
      </c>
      <c r="G203" s="63">
        <v>59.09</v>
      </c>
      <c r="H203" s="63">
        <v>59.09</v>
      </c>
      <c r="I203" s="63">
        <v>59.09</v>
      </c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8"/>
    </row>
    <row r="204" spans="1:40" ht="19.899999999999999" customHeight="1">
      <c r="A204" s="117"/>
      <c r="B204" s="58" t="s">
        <v>195</v>
      </c>
      <c r="C204" s="58" t="s">
        <v>196</v>
      </c>
      <c r="D204" s="59" t="s">
        <v>69</v>
      </c>
      <c r="E204" s="62" t="s">
        <v>197</v>
      </c>
      <c r="F204" s="63">
        <v>58.33</v>
      </c>
      <c r="G204" s="63">
        <v>58.33</v>
      </c>
      <c r="H204" s="63">
        <v>58.33</v>
      </c>
      <c r="I204" s="63">
        <v>58.33</v>
      </c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8"/>
    </row>
    <row r="205" spans="1:40" ht="19.899999999999999" customHeight="1">
      <c r="A205" s="117"/>
      <c r="B205" s="58" t="s">
        <v>195</v>
      </c>
      <c r="C205" s="58" t="s">
        <v>196</v>
      </c>
      <c r="D205" s="59" t="s">
        <v>69</v>
      </c>
      <c r="E205" s="62" t="s">
        <v>198</v>
      </c>
      <c r="F205" s="63">
        <v>0.76</v>
      </c>
      <c r="G205" s="63">
        <v>0.76</v>
      </c>
      <c r="H205" s="63">
        <v>0.76</v>
      </c>
      <c r="I205" s="63">
        <v>0.76</v>
      </c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8"/>
    </row>
    <row r="206" spans="1:40" ht="19.899999999999999" customHeight="1">
      <c r="B206" s="58" t="s">
        <v>21</v>
      </c>
      <c r="C206" s="58" t="s">
        <v>21</v>
      </c>
      <c r="D206" s="59"/>
      <c r="E206" s="62" t="s">
        <v>211</v>
      </c>
      <c r="F206" s="63">
        <v>7.87</v>
      </c>
      <c r="G206" s="63">
        <v>7.87</v>
      </c>
      <c r="H206" s="63">
        <v>7.87</v>
      </c>
      <c r="I206" s="63">
        <v>7.87</v>
      </c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8"/>
    </row>
    <row r="207" spans="1:40" ht="19.899999999999999" customHeight="1">
      <c r="B207" s="58" t="s">
        <v>21</v>
      </c>
      <c r="C207" s="58" t="s">
        <v>21</v>
      </c>
      <c r="D207" s="59"/>
      <c r="E207" s="62" t="s">
        <v>205</v>
      </c>
      <c r="F207" s="63">
        <v>22.74</v>
      </c>
      <c r="G207" s="63">
        <v>22.74</v>
      </c>
      <c r="H207" s="63">
        <v>22.74</v>
      </c>
      <c r="I207" s="63">
        <v>22.74</v>
      </c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8"/>
    </row>
    <row r="208" spans="1:40" ht="19.899999999999999" customHeight="1">
      <c r="B208" s="58" t="s">
        <v>21</v>
      </c>
      <c r="C208" s="58" t="s">
        <v>21</v>
      </c>
      <c r="D208" s="59"/>
      <c r="E208" s="62" t="s">
        <v>193</v>
      </c>
      <c r="F208" s="63">
        <v>1.87</v>
      </c>
      <c r="G208" s="63">
        <v>1.87</v>
      </c>
      <c r="H208" s="63">
        <v>1.87</v>
      </c>
      <c r="I208" s="63">
        <v>1.87</v>
      </c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8"/>
    </row>
    <row r="209" spans="1:40" ht="19.899999999999999" customHeight="1">
      <c r="B209" s="58" t="s">
        <v>21</v>
      </c>
      <c r="C209" s="58" t="s">
        <v>21</v>
      </c>
      <c r="D209" s="59"/>
      <c r="E209" s="62" t="s">
        <v>208</v>
      </c>
      <c r="F209" s="63">
        <v>1.08</v>
      </c>
      <c r="G209" s="63">
        <v>1.08</v>
      </c>
      <c r="H209" s="63">
        <v>1.08</v>
      </c>
      <c r="I209" s="63">
        <v>1.08</v>
      </c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8"/>
    </row>
    <row r="210" spans="1:40" ht="19.899999999999999" customHeight="1">
      <c r="A210" s="117"/>
      <c r="B210" s="58" t="s">
        <v>195</v>
      </c>
      <c r="C210" s="58" t="s">
        <v>209</v>
      </c>
      <c r="D210" s="59" t="s">
        <v>69</v>
      </c>
      <c r="E210" s="62" t="s">
        <v>229</v>
      </c>
      <c r="F210" s="63">
        <v>0.59</v>
      </c>
      <c r="G210" s="63">
        <v>0.59</v>
      </c>
      <c r="H210" s="63">
        <v>0.59</v>
      </c>
      <c r="I210" s="63">
        <v>0.59</v>
      </c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8"/>
    </row>
    <row r="211" spans="1:40" ht="19.899999999999999" customHeight="1">
      <c r="A211" s="117"/>
      <c r="B211" s="58" t="s">
        <v>195</v>
      </c>
      <c r="C211" s="58" t="s">
        <v>209</v>
      </c>
      <c r="D211" s="59" t="s">
        <v>69</v>
      </c>
      <c r="E211" s="62" t="s">
        <v>210</v>
      </c>
      <c r="F211" s="63">
        <v>0.49</v>
      </c>
      <c r="G211" s="63">
        <v>0.49</v>
      </c>
      <c r="H211" s="63">
        <v>0.49</v>
      </c>
      <c r="I211" s="63">
        <v>0.49</v>
      </c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8"/>
    </row>
    <row r="212" spans="1:40" ht="19.899999999999999" customHeight="1">
      <c r="B212" s="58" t="s">
        <v>21</v>
      </c>
      <c r="C212" s="58" t="s">
        <v>21</v>
      </c>
      <c r="D212" s="59"/>
      <c r="E212" s="62" t="s">
        <v>206</v>
      </c>
      <c r="F212" s="63">
        <v>20.23</v>
      </c>
      <c r="G212" s="63">
        <v>20.23</v>
      </c>
      <c r="H212" s="63">
        <v>20.23</v>
      </c>
      <c r="I212" s="63">
        <v>20.23</v>
      </c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8"/>
    </row>
    <row r="213" spans="1:40" ht="19.899999999999999" customHeight="1">
      <c r="B213" s="58" t="s">
        <v>21</v>
      </c>
      <c r="C213" s="58" t="s">
        <v>21</v>
      </c>
      <c r="D213" s="59"/>
      <c r="E213" s="62" t="s">
        <v>228</v>
      </c>
      <c r="F213" s="63">
        <v>38.630000000000003</v>
      </c>
      <c r="G213" s="63">
        <v>38.630000000000003</v>
      </c>
      <c r="H213" s="63">
        <v>38.630000000000003</v>
      </c>
      <c r="I213" s="63">
        <v>38.630000000000003</v>
      </c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8"/>
    </row>
    <row r="214" spans="1:40" ht="19.899999999999999" customHeight="1">
      <c r="B214" s="58" t="s">
        <v>21</v>
      </c>
      <c r="C214" s="58" t="s">
        <v>21</v>
      </c>
      <c r="D214" s="59"/>
      <c r="E214" s="62" t="s">
        <v>233</v>
      </c>
      <c r="F214" s="63">
        <f>-5.6+173.92</f>
        <v>168.32</v>
      </c>
      <c r="G214" s="63">
        <f>-5.6+173.92</f>
        <v>168.32</v>
      </c>
      <c r="H214" s="63">
        <f>-5.6+173.92</f>
        <v>168.32</v>
      </c>
      <c r="I214" s="63">
        <v>120.82</v>
      </c>
      <c r="J214" s="63">
        <f>-5.6+53.1</f>
        <v>47.5</v>
      </c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8"/>
    </row>
    <row r="215" spans="1:40" ht="19.899999999999999" customHeight="1">
      <c r="A215" s="92"/>
      <c r="B215" s="58" t="s">
        <v>21</v>
      </c>
      <c r="C215" s="58" t="s">
        <v>21</v>
      </c>
      <c r="D215" s="59"/>
      <c r="E215" s="62" t="s">
        <v>170</v>
      </c>
      <c r="F215" s="63">
        <v>59.77</v>
      </c>
      <c r="G215" s="63">
        <v>59.77</v>
      </c>
      <c r="H215" s="63">
        <v>59.77</v>
      </c>
      <c r="I215" s="63">
        <v>12.27</v>
      </c>
      <c r="J215" s="63">
        <v>47.5</v>
      </c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8"/>
    </row>
    <row r="216" spans="1:40" ht="19.899999999999999" customHeight="1">
      <c r="A216" s="92"/>
      <c r="B216" s="58" t="s">
        <v>21</v>
      </c>
      <c r="C216" s="58" t="s">
        <v>21</v>
      </c>
      <c r="D216" s="59"/>
      <c r="E216" s="62" t="s">
        <v>171</v>
      </c>
      <c r="F216" s="63">
        <v>0.77</v>
      </c>
      <c r="G216" s="63">
        <v>0.77</v>
      </c>
      <c r="H216" s="63">
        <v>0.77</v>
      </c>
      <c r="I216" s="63">
        <v>0.77</v>
      </c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8"/>
    </row>
    <row r="217" spans="1:40" ht="19.899999999999999" customHeight="1">
      <c r="B217" s="58" t="s">
        <v>21</v>
      </c>
      <c r="C217" s="58" t="s">
        <v>21</v>
      </c>
      <c r="D217" s="59"/>
      <c r="E217" s="62" t="s">
        <v>183</v>
      </c>
      <c r="F217" s="63">
        <v>0.96</v>
      </c>
      <c r="G217" s="63">
        <v>0.96</v>
      </c>
      <c r="H217" s="63">
        <v>0.96</v>
      </c>
      <c r="I217" s="63">
        <v>0.96</v>
      </c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8"/>
    </row>
    <row r="218" spans="1:40" ht="19.899999999999999" customHeight="1">
      <c r="B218" s="58" t="s">
        <v>21</v>
      </c>
      <c r="C218" s="58" t="s">
        <v>21</v>
      </c>
      <c r="D218" s="59"/>
      <c r="E218" s="62" t="s">
        <v>175</v>
      </c>
      <c r="F218" s="63">
        <v>3.65</v>
      </c>
      <c r="G218" s="63">
        <v>3.65</v>
      </c>
      <c r="H218" s="63">
        <v>3.65</v>
      </c>
      <c r="I218" s="63">
        <v>3.65</v>
      </c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8"/>
    </row>
    <row r="219" spans="1:40" ht="19.899999999999999" customHeight="1">
      <c r="B219" s="58" t="s">
        <v>21</v>
      </c>
      <c r="C219" s="58" t="s">
        <v>21</v>
      </c>
      <c r="D219" s="59"/>
      <c r="E219" s="62" t="s">
        <v>218</v>
      </c>
      <c r="F219" s="63">
        <v>9</v>
      </c>
      <c r="G219" s="63">
        <v>9</v>
      </c>
      <c r="H219" s="63">
        <v>9</v>
      </c>
      <c r="I219" s="63"/>
      <c r="J219" s="63">
        <v>9</v>
      </c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8"/>
    </row>
    <row r="220" spans="1:40" ht="19.899999999999999" customHeight="1">
      <c r="B220" s="58" t="s">
        <v>21</v>
      </c>
      <c r="C220" s="58" t="s">
        <v>21</v>
      </c>
      <c r="D220" s="59"/>
      <c r="E220" s="62" t="s">
        <v>176</v>
      </c>
      <c r="F220" s="63">
        <v>1.4</v>
      </c>
      <c r="G220" s="63">
        <v>1.4</v>
      </c>
      <c r="H220" s="63">
        <v>1.4</v>
      </c>
      <c r="I220" s="63">
        <v>1.4</v>
      </c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8"/>
    </row>
    <row r="221" spans="1:40" ht="19.899999999999999" customHeight="1">
      <c r="A221" s="117"/>
      <c r="B221" s="58" t="s">
        <v>177</v>
      </c>
      <c r="C221" s="58" t="s">
        <v>178</v>
      </c>
      <c r="D221" s="59" t="s">
        <v>73</v>
      </c>
      <c r="E221" s="62" t="s">
        <v>180</v>
      </c>
      <c r="F221" s="63">
        <v>1.07</v>
      </c>
      <c r="G221" s="63">
        <v>1.07</v>
      </c>
      <c r="H221" s="63">
        <v>1.07</v>
      </c>
      <c r="I221" s="63">
        <v>1.07</v>
      </c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8"/>
    </row>
    <row r="222" spans="1:40" ht="19.899999999999999" customHeight="1">
      <c r="A222" s="117"/>
      <c r="B222" s="58" t="s">
        <v>177</v>
      </c>
      <c r="C222" s="58" t="s">
        <v>178</v>
      </c>
      <c r="D222" s="59" t="s">
        <v>73</v>
      </c>
      <c r="E222" s="62" t="s">
        <v>179</v>
      </c>
      <c r="F222" s="63">
        <v>0.33</v>
      </c>
      <c r="G222" s="63">
        <v>0.33</v>
      </c>
      <c r="H222" s="63">
        <v>0.33</v>
      </c>
      <c r="I222" s="63">
        <v>0.33</v>
      </c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8"/>
    </row>
    <row r="223" spans="1:40" ht="19.899999999999999" customHeight="1">
      <c r="B223" s="58" t="s">
        <v>21</v>
      </c>
      <c r="C223" s="58" t="s">
        <v>21</v>
      </c>
      <c r="D223" s="59"/>
      <c r="E223" s="62" t="s">
        <v>189</v>
      </c>
      <c r="F223" s="63">
        <v>20</v>
      </c>
      <c r="G223" s="63">
        <v>20</v>
      </c>
      <c r="H223" s="63">
        <v>20</v>
      </c>
      <c r="I223" s="63"/>
      <c r="J223" s="63">
        <v>20</v>
      </c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8"/>
    </row>
    <row r="224" spans="1:40" ht="19.899999999999999" customHeight="1">
      <c r="B224" s="58" t="s">
        <v>21</v>
      </c>
      <c r="C224" s="58" t="s">
        <v>21</v>
      </c>
      <c r="D224" s="59"/>
      <c r="E224" s="62" t="s">
        <v>188</v>
      </c>
      <c r="F224" s="63">
        <v>2.85</v>
      </c>
      <c r="G224" s="63">
        <v>2.85</v>
      </c>
      <c r="H224" s="63">
        <v>2.85</v>
      </c>
      <c r="I224" s="63">
        <v>2.85</v>
      </c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8"/>
    </row>
    <row r="225" spans="1:40" ht="19.899999999999999" customHeight="1">
      <c r="B225" s="58" t="s">
        <v>21</v>
      </c>
      <c r="C225" s="58" t="s">
        <v>21</v>
      </c>
      <c r="D225" s="59"/>
      <c r="E225" s="62" t="s">
        <v>182</v>
      </c>
      <c r="F225" s="63">
        <v>6</v>
      </c>
      <c r="G225" s="63">
        <v>6</v>
      </c>
      <c r="H225" s="63">
        <v>6</v>
      </c>
      <c r="I225" s="63"/>
      <c r="J225" s="63">
        <v>6</v>
      </c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8"/>
    </row>
    <row r="226" spans="1:40" ht="19.899999999999999" customHeight="1">
      <c r="B226" s="58" t="s">
        <v>21</v>
      </c>
      <c r="C226" s="58" t="s">
        <v>21</v>
      </c>
      <c r="D226" s="59"/>
      <c r="E226" s="62" t="s">
        <v>172</v>
      </c>
      <c r="F226" s="63">
        <v>9.5</v>
      </c>
      <c r="G226" s="63">
        <v>9.5</v>
      </c>
      <c r="H226" s="63">
        <v>9.5</v>
      </c>
      <c r="I226" s="63">
        <v>2</v>
      </c>
      <c r="J226" s="63">
        <v>7.5</v>
      </c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8"/>
    </row>
    <row r="227" spans="1:40" ht="19.899999999999999" customHeight="1">
      <c r="B227" s="58" t="s">
        <v>21</v>
      </c>
      <c r="C227" s="58" t="s">
        <v>21</v>
      </c>
      <c r="D227" s="59"/>
      <c r="E227" s="62" t="s">
        <v>184</v>
      </c>
      <c r="F227" s="63">
        <v>5</v>
      </c>
      <c r="G227" s="63">
        <v>5</v>
      </c>
      <c r="H227" s="63">
        <v>5</v>
      </c>
      <c r="I227" s="63"/>
      <c r="J227" s="63">
        <v>5</v>
      </c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8"/>
    </row>
    <row r="228" spans="1:40" ht="19.899999999999999" customHeight="1">
      <c r="B228" s="58" t="s">
        <v>21</v>
      </c>
      <c r="C228" s="58" t="s">
        <v>21</v>
      </c>
      <c r="D228" s="59"/>
      <c r="E228" s="62" t="s">
        <v>173</v>
      </c>
      <c r="F228" s="63">
        <v>0.64</v>
      </c>
      <c r="G228" s="63">
        <v>0.64</v>
      </c>
      <c r="H228" s="63">
        <v>0.64</v>
      </c>
      <c r="I228" s="63">
        <v>0.64</v>
      </c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8"/>
    </row>
    <row r="229" spans="1:40" ht="19.899999999999999" customHeight="1">
      <c r="B229" s="58" t="s">
        <v>21</v>
      </c>
      <c r="C229" s="58" t="s">
        <v>21</v>
      </c>
      <c r="D229" s="59"/>
      <c r="E229" s="62" t="s">
        <v>192</v>
      </c>
      <c r="F229" s="63">
        <v>108.55</v>
      </c>
      <c r="G229" s="63">
        <v>108.55</v>
      </c>
      <c r="H229" s="63">
        <v>108.55</v>
      </c>
      <c r="I229" s="63">
        <v>108.55</v>
      </c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8"/>
    </row>
    <row r="230" spans="1:40" ht="19.899999999999999" customHeight="1">
      <c r="A230" s="92"/>
      <c r="B230" s="58" t="s">
        <v>21</v>
      </c>
      <c r="C230" s="58" t="s">
        <v>21</v>
      </c>
      <c r="D230" s="59"/>
      <c r="E230" s="62" t="s">
        <v>205</v>
      </c>
      <c r="F230" s="63">
        <v>12.69</v>
      </c>
      <c r="G230" s="63">
        <v>12.69</v>
      </c>
      <c r="H230" s="63">
        <v>12.69</v>
      </c>
      <c r="I230" s="63">
        <v>12.69</v>
      </c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8"/>
    </row>
    <row r="231" spans="1:40" ht="19.899999999999999" customHeight="1">
      <c r="B231" s="58" t="s">
        <v>21</v>
      </c>
      <c r="C231" s="58" t="s">
        <v>21</v>
      </c>
      <c r="D231" s="59"/>
      <c r="E231" s="62" t="s">
        <v>194</v>
      </c>
      <c r="F231" s="63">
        <v>31.56</v>
      </c>
      <c r="G231" s="63">
        <v>31.56</v>
      </c>
      <c r="H231" s="63">
        <v>31.56</v>
      </c>
      <c r="I231" s="63">
        <v>31.56</v>
      </c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8"/>
    </row>
    <row r="232" spans="1:40" ht="19.899999999999999" customHeight="1">
      <c r="A232" s="117"/>
      <c r="B232" s="58" t="s">
        <v>195</v>
      </c>
      <c r="C232" s="58" t="s">
        <v>196</v>
      </c>
      <c r="D232" s="59" t="s">
        <v>73</v>
      </c>
      <c r="E232" s="62" t="s">
        <v>197</v>
      </c>
      <c r="F232" s="63">
        <v>31.13</v>
      </c>
      <c r="G232" s="63">
        <v>31.13</v>
      </c>
      <c r="H232" s="63">
        <v>31.13</v>
      </c>
      <c r="I232" s="63">
        <v>31.13</v>
      </c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8"/>
    </row>
    <row r="233" spans="1:40" ht="19.899999999999999" customHeight="1">
      <c r="A233" s="117"/>
      <c r="B233" s="58" t="s">
        <v>195</v>
      </c>
      <c r="C233" s="58" t="s">
        <v>196</v>
      </c>
      <c r="D233" s="59" t="s">
        <v>73</v>
      </c>
      <c r="E233" s="62" t="s">
        <v>198</v>
      </c>
      <c r="F233" s="63">
        <v>0.43</v>
      </c>
      <c r="G233" s="63">
        <v>0.43</v>
      </c>
      <c r="H233" s="63">
        <v>0.43</v>
      </c>
      <c r="I233" s="63">
        <v>0.43</v>
      </c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8"/>
    </row>
    <row r="234" spans="1:40" ht="19.899999999999999" customHeight="1">
      <c r="B234" s="58" t="s">
        <v>21</v>
      </c>
      <c r="C234" s="58" t="s">
        <v>21</v>
      </c>
      <c r="D234" s="59"/>
      <c r="E234" s="62" t="s">
        <v>208</v>
      </c>
      <c r="F234" s="63">
        <v>0.59</v>
      </c>
      <c r="G234" s="63">
        <v>0.59</v>
      </c>
      <c r="H234" s="63">
        <v>0.59</v>
      </c>
      <c r="I234" s="63">
        <v>0.59</v>
      </c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8"/>
    </row>
    <row r="235" spans="1:40" ht="19.899999999999999" customHeight="1">
      <c r="A235" s="117"/>
      <c r="B235" s="58" t="s">
        <v>195</v>
      </c>
      <c r="C235" s="58" t="s">
        <v>209</v>
      </c>
      <c r="D235" s="59" t="s">
        <v>73</v>
      </c>
      <c r="E235" s="62" t="s">
        <v>210</v>
      </c>
      <c r="F235" s="63">
        <v>0.27</v>
      </c>
      <c r="G235" s="63">
        <v>0.27</v>
      </c>
      <c r="H235" s="63">
        <v>0.27</v>
      </c>
      <c r="I235" s="63">
        <v>0.27</v>
      </c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8"/>
    </row>
    <row r="236" spans="1:40" ht="19.899999999999999" customHeight="1">
      <c r="A236" s="117"/>
      <c r="B236" s="58" t="s">
        <v>195</v>
      </c>
      <c r="C236" s="58" t="s">
        <v>209</v>
      </c>
      <c r="D236" s="59" t="s">
        <v>73</v>
      </c>
      <c r="E236" s="62" t="s">
        <v>229</v>
      </c>
      <c r="F236" s="63">
        <v>0.32</v>
      </c>
      <c r="G236" s="63">
        <v>0.32</v>
      </c>
      <c r="H236" s="63">
        <v>0.32</v>
      </c>
      <c r="I236" s="63">
        <v>0.32</v>
      </c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8"/>
    </row>
    <row r="237" spans="1:40" ht="19.899999999999999" customHeight="1">
      <c r="B237" s="58" t="s">
        <v>21</v>
      </c>
      <c r="C237" s="58" t="s">
        <v>21</v>
      </c>
      <c r="D237" s="59"/>
      <c r="E237" s="62" t="s">
        <v>199</v>
      </c>
      <c r="F237" s="63">
        <v>25.64</v>
      </c>
      <c r="G237" s="63">
        <v>25.64</v>
      </c>
      <c r="H237" s="63">
        <v>25.64</v>
      </c>
      <c r="I237" s="63">
        <v>25.64</v>
      </c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8"/>
    </row>
    <row r="238" spans="1:40" ht="19.899999999999999" customHeight="1">
      <c r="A238" s="117"/>
      <c r="B238" s="58" t="s">
        <v>195</v>
      </c>
      <c r="C238" s="58" t="s">
        <v>200</v>
      </c>
      <c r="D238" s="59" t="s">
        <v>73</v>
      </c>
      <c r="E238" s="62" t="s">
        <v>202</v>
      </c>
      <c r="F238" s="63">
        <v>25.64</v>
      </c>
      <c r="G238" s="63">
        <v>25.64</v>
      </c>
      <c r="H238" s="63">
        <v>25.64</v>
      </c>
      <c r="I238" s="63">
        <v>25.64</v>
      </c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8"/>
    </row>
    <row r="239" spans="1:40" ht="19.899999999999999" customHeight="1">
      <c r="A239" s="117"/>
      <c r="B239" s="58" t="s">
        <v>195</v>
      </c>
      <c r="C239" s="58" t="s">
        <v>200</v>
      </c>
      <c r="D239" s="59" t="s">
        <v>73</v>
      </c>
      <c r="E239" s="62" t="s">
        <v>201</v>
      </c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8"/>
    </row>
    <row r="240" spans="1:40" ht="19.899999999999999" customHeight="1">
      <c r="B240" s="58" t="s">
        <v>21</v>
      </c>
      <c r="C240" s="58" t="s">
        <v>21</v>
      </c>
      <c r="D240" s="59"/>
      <c r="E240" s="62" t="s">
        <v>228</v>
      </c>
      <c r="F240" s="63">
        <v>21.75</v>
      </c>
      <c r="G240" s="63">
        <v>21.75</v>
      </c>
      <c r="H240" s="63">
        <v>21.75</v>
      </c>
      <c r="I240" s="63">
        <v>21.75</v>
      </c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8"/>
    </row>
    <row r="241" spans="1:40" ht="19.899999999999999" customHeight="1">
      <c r="B241" s="58" t="s">
        <v>21</v>
      </c>
      <c r="C241" s="58" t="s">
        <v>21</v>
      </c>
      <c r="D241" s="59"/>
      <c r="E241" s="62" t="s">
        <v>193</v>
      </c>
      <c r="F241" s="63">
        <v>0.79</v>
      </c>
      <c r="G241" s="63">
        <v>0.79</v>
      </c>
      <c r="H241" s="63">
        <v>0.79</v>
      </c>
      <c r="I241" s="63">
        <v>0.79</v>
      </c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8"/>
    </row>
    <row r="242" spans="1:40" ht="19.899999999999999" customHeight="1">
      <c r="B242" s="58" t="s">
        <v>21</v>
      </c>
      <c r="C242" s="58" t="s">
        <v>21</v>
      </c>
      <c r="D242" s="59"/>
      <c r="E242" s="62" t="s">
        <v>206</v>
      </c>
      <c r="F242" s="63">
        <v>11.24</v>
      </c>
      <c r="G242" s="63">
        <v>11.24</v>
      </c>
      <c r="H242" s="63">
        <v>11.24</v>
      </c>
      <c r="I242" s="63">
        <v>11.24</v>
      </c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8"/>
    </row>
    <row r="243" spans="1:40" ht="19.899999999999999" customHeight="1">
      <c r="B243" s="58" t="s">
        <v>21</v>
      </c>
      <c r="C243" s="58" t="s">
        <v>21</v>
      </c>
      <c r="D243" s="59"/>
      <c r="E243" s="62" t="s">
        <v>211</v>
      </c>
      <c r="F243" s="63">
        <v>4.29</v>
      </c>
      <c r="G243" s="63">
        <v>4.29</v>
      </c>
      <c r="H243" s="63">
        <v>4.29</v>
      </c>
      <c r="I243" s="63">
        <v>4.29</v>
      </c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8"/>
    </row>
    <row r="244" spans="1:40" ht="8.65" customHeight="1">
      <c r="A244" s="43"/>
      <c r="B244" s="43"/>
      <c r="C244" s="43"/>
      <c r="D244" s="69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70"/>
    </row>
  </sheetData>
  <mergeCells count="51">
    <mergeCell ref="A235:A236"/>
    <mergeCell ref="A238:A239"/>
    <mergeCell ref="D5:D6"/>
    <mergeCell ref="E5:E6"/>
    <mergeCell ref="F4:F6"/>
    <mergeCell ref="A201:A202"/>
    <mergeCell ref="A204:A205"/>
    <mergeCell ref="A210:A211"/>
    <mergeCell ref="A221:A222"/>
    <mergeCell ref="A232:A233"/>
    <mergeCell ref="A152:A153"/>
    <mergeCell ref="A163:A164"/>
    <mergeCell ref="A170:A171"/>
    <mergeCell ref="A173:A174"/>
    <mergeCell ref="A185:A186"/>
    <mergeCell ref="A117:A118"/>
    <mergeCell ref="A120:A121"/>
    <mergeCell ref="A134:A135"/>
    <mergeCell ref="A143:A144"/>
    <mergeCell ref="A148:A149"/>
    <mergeCell ref="A72:A73"/>
    <mergeCell ref="A75:A78"/>
    <mergeCell ref="A85:A86"/>
    <mergeCell ref="A96:A98"/>
    <mergeCell ref="A112:A113"/>
    <mergeCell ref="AE5:AG5"/>
    <mergeCell ref="AH5:AJ5"/>
    <mergeCell ref="B5:C5"/>
    <mergeCell ref="H5:J5"/>
    <mergeCell ref="K5:M5"/>
    <mergeCell ref="A17:A19"/>
    <mergeCell ref="A33:A34"/>
    <mergeCell ref="A36:A39"/>
    <mergeCell ref="A52:A54"/>
    <mergeCell ref="G5:G6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  <mergeCell ref="AK5:AM5"/>
    <mergeCell ref="Q5:Q6"/>
    <mergeCell ref="AA5:AA6"/>
    <mergeCell ref="U5:W5"/>
    <mergeCell ref="X5:Z5"/>
    <mergeCell ref="AB5:AD5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6" topLeftCell="A7" activePane="bottomLeft" state="frozen"/>
      <selection pane="bottomLeft" activeCell="F13" sqref="F13"/>
    </sheetView>
  </sheetViews>
  <sheetFormatPr defaultColWidth="9.75" defaultRowHeight="14.25"/>
  <cols>
    <col min="1" max="1" width="1.5" style="35" customWidth="1"/>
    <col min="2" max="4" width="6.125" style="35" customWidth="1"/>
    <col min="5" max="5" width="6.375" style="35" customWidth="1"/>
    <col min="6" max="6" width="34" style="35" customWidth="1"/>
    <col min="7" max="7" width="14.125" style="35" customWidth="1"/>
    <col min="8" max="8" width="15.875" style="35" customWidth="1"/>
    <col min="9" max="9" width="16.5" style="35" customWidth="1"/>
    <col min="10" max="10" width="1.5" style="35" customWidth="1"/>
    <col min="11" max="11" width="17" style="35" customWidth="1"/>
    <col min="12" max="16384" width="9.75" style="35"/>
  </cols>
  <sheetData>
    <row r="1" spans="1:12" ht="14.25" customHeight="1">
      <c r="A1" s="36"/>
      <c r="B1" s="114"/>
      <c r="C1" s="114"/>
      <c r="D1" s="114"/>
      <c r="E1" s="38"/>
      <c r="F1" s="38"/>
      <c r="G1" s="118" t="s">
        <v>234</v>
      </c>
      <c r="H1" s="118"/>
      <c r="I1" s="118"/>
      <c r="J1" s="48"/>
    </row>
    <row r="2" spans="1:12" ht="19.899999999999999" customHeight="1">
      <c r="A2" s="36"/>
      <c r="B2" s="106" t="s">
        <v>235</v>
      </c>
      <c r="C2" s="106"/>
      <c r="D2" s="106"/>
      <c r="E2" s="106"/>
      <c r="F2" s="106"/>
      <c r="G2" s="106"/>
      <c r="H2" s="106"/>
      <c r="I2" s="106"/>
      <c r="J2" s="48" t="s">
        <v>2</v>
      </c>
    </row>
    <row r="3" spans="1:12" ht="17.100000000000001" customHeight="1">
      <c r="A3" s="37"/>
      <c r="B3" s="115" t="s">
        <v>403</v>
      </c>
      <c r="C3" s="115"/>
      <c r="D3" s="115"/>
      <c r="E3" s="115"/>
      <c r="F3" s="115"/>
      <c r="G3" s="37"/>
      <c r="I3" s="49" t="s">
        <v>4</v>
      </c>
      <c r="J3" s="50"/>
    </row>
    <row r="4" spans="1:12" ht="21.4" customHeight="1">
      <c r="A4" s="38"/>
      <c r="B4" s="119" t="s">
        <v>7</v>
      </c>
      <c r="C4" s="119"/>
      <c r="D4" s="119"/>
      <c r="E4" s="119"/>
      <c r="F4" s="119"/>
      <c r="G4" s="119" t="s">
        <v>51</v>
      </c>
      <c r="H4" s="105" t="s">
        <v>236</v>
      </c>
      <c r="I4" s="105" t="s">
        <v>163</v>
      </c>
      <c r="J4" s="38"/>
    </row>
    <row r="5" spans="1:12" ht="21.4" customHeight="1">
      <c r="A5" s="38"/>
      <c r="B5" s="119" t="s">
        <v>83</v>
      </c>
      <c r="C5" s="119"/>
      <c r="D5" s="119"/>
      <c r="E5" s="119" t="s">
        <v>62</v>
      </c>
      <c r="F5" s="119" t="s">
        <v>63</v>
      </c>
      <c r="G5" s="119"/>
      <c r="H5" s="105"/>
      <c r="I5" s="105"/>
      <c r="J5" s="38"/>
    </row>
    <row r="6" spans="1:12" ht="21.4" customHeight="1">
      <c r="A6" s="40"/>
      <c r="B6" s="39" t="s">
        <v>84</v>
      </c>
      <c r="C6" s="39" t="s">
        <v>85</v>
      </c>
      <c r="D6" s="39" t="s">
        <v>86</v>
      </c>
      <c r="E6" s="119"/>
      <c r="F6" s="119"/>
      <c r="G6" s="119"/>
      <c r="H6" s="105"/>
      <c r="I6" s="105"/>
      <c r="J6" s="51"/>
    </row>
    <row r="7" spans="1:12" ht="19.899999999999999" customHeight="1">
      <c r="A7" s="41"/>
      <c r="B7" s="39"/>
      <c r="C7" s="39"/>
      <c r="D7" s="39"/>
      <c r="E7" s="39"/>
      <c r="F7" s="39" t="s">
        <v>64</v>
      </c>
      <c r="G7" s="45">
        <v>3678.49</v>
      </c>
      <c r="H7" s="45">
        <v>3678.49</v>
      </c>
      <c r="I7" s="45"/>
      <c r="J7" s="52"/>
      <c r="K7" s="53"/>
      <c r="L7" s="54"/>
    </row>
    <row r="8" spans="1:12" ht="19.899999999999999" customHeight="1">
      <c r="A8" s="40"/>
      <c r="B8" s="42"/>
      <c r="C8" s="42"/>
      <c r="D8" s="42"/>
      <c r="E8" s="42"/>
      <c r="F8" s="46" t="s">
        <v>21</v>
      </c>
      <c r="G8" s="47">
        <v>3678.49</v>
      </c>
      <c r="H8" s="47">
        <v>3678.49</v>
      </c>
      <c r="I8" s="47"/>
      <c r="J8" s="55"/>
    </row>
    <row r="9" spans="1:12" ht="19.899999999999999" customHeight="1">
      <c r="A9" s="40"/>
      <c r="B9" s="42"/>
      <c r="C9" s="42"/>
      <c r="D9" s="42"/>
      <c r="E9" s="42"/>
      <c r="F9" s="46" t="s">
        <v>237</v>
      </c>
      <c r="G9" s="47">
        <f>SUM(G10:G26)</f>
        <v>3569.16</v>
      </c>
      <c r="H9" s="47">
        <f>SUM(H10:H26)</f>
        <v>3569.19</v>
      </c>
      <c r="I9" s="47"/>
      <c r="J9" s="55"/>
    </row>
    <row r="10" spans="1:12" ht="19.899999999999999" customHeight="1">
      <c r="A10" s="107"/>
      <c r="B10" s="42" t="s">
        <v>88</v>
      </c>
      <c r="C10" s="42" t="s">
        <v>89</v>
      </c>
      <c r="D10" s="42" t="s">
        <v>90</v>
      </c>
      <c r="E10" s="42" t="s">
        <v>238</v>
      </c>
      <c r="F10" s="46" t="s">
        <v>91</v>
      </c>
      <c r="G10" s="47">
        <v>235.06</v>
      </c>
      <c r="H10" s="47">
        <v>235.06</v>
      </c>
      <c r="I10" s="47"/>
      <c r="J10" s="51"/>
    </row>
    <row r="11" spans="1:12" ht="19.899999999999999" customHeight="1">
      <c r="A11" s="107"/>
      <c r="B11" s="42" t="s">
        <v>88</v>
      </c>
      <c r="C11" s="42" t="s">
        <v>90</v>
      </c>
      <c r="D11" s="42" t="s">
        <v>90</v>
      </c>
      <c r="E11" s="42" t="s">
        <v>238</v>
      </c>
      <c r="F11" s="46" t="s">
        <v>91</v>
      </c>
      <c r="G11" s="47">
        <v>1044.81</v>
      </c>
      <c r="H11" s="47">
        <v>1044.83</v>
      </c>
      <c r="I11" s="47"/>
      <c r="J11" s="51"/>
    </row>
    <row r="12" spans="1:12" ht="19.899999999999999" customHeight="1">
      <c r="A12" s="107"/>
      <c r="B12" s="42" t="s">
        <v>88</v>
      </c>
      <c r="C12" s="42" t="s">
        <v>90</v>
      </c>
      <c r="D12" s="42" t="s">
        <v>109</v>
      </c>
      <c r="E12" s="42" t="s">
        <v>238</v>
      </c>
      <c r="F12" s="46" t="s">
        <v>110</v>
      </c>
      <c r="G12" s="47">
        <v>748.3</v>
      </c>
      <c r="H12" s="47">
        <v>748.31</v>
      </c>
      <c r="I12" s="47"/>
      <c r="J12" s="51"/>
    </row>
    <row r="13" spans="1:12" ht="19.899999999999999" customHeight="1">
      <c r="A13" s="107"/>
      <c r="B13" s="42" t="s">
        <v>88</v>
      </c>
      <c r="C13" s="42" t="s">
        <v>90</v>
      </c>
      <c r="D13" s="42" t="s">
        <v>113</v>
      </c>
      <c r="E13" s="42" t="s">
        <v>238</v>
      </c>
      <c r="F13" s="46" t="s">
        <v>114</v>
      </c>
      <c r="G13" s="47">
        <v>58.39</v>
      </c>
      <c r="H13" s="47">
        <v>58.39</v>
      </c>
      <c r="I13" s="47"/>
      <c r="J13" s="51"/>
    </row>
    <row r="14" spans="1:12" ht="19.899999999999999" customHeight="1">
      <c r="A14" s="107"/>
      <c r="B14" s="42" t="s">
        <v>88</v>
      </c>
      <c r="C14" s="42" t="s">
        <v>90</v>
      </c>
      <c r="D14" s="42" t="s">
        <v>115</v>
      </c>
      <c r="E14" s="42" t="s">
        <v>238</v>
      </c>
      <c r="F14" s="46" t="s">
        <v>116</v>
      </c>
      <c r="G14" s="47">
        <v>534.08000000000004</v>
      </c>
      <c r="H14" s="47">
        <v>534.08000000000004</v>
      </c>
      <c r="I14" s="47"/>
      <c r="J14" s="51"/>
    </row>
    <row r="15" spans="1:12" ht="19.899999999999999" customHeight="1">
      <c r="A15" s="107"/>
      <c r="B15" s="42" t="s">
        <v>88</v>
      </c>
      <c r="C15" s="42" t="s">
        <v>90</v>
      </c>
      <c r="D15" s="42" t="s">
        <v>103</v>
      </c>
      <c r="E15" s="42" t="s">
        <v>238</v>
      </c>
      <c r="F15" s="46" t="s">
        <v>104</v>
      </c>
      <c r="G15" s="47">
        <v>65.23</v>
      </c>
      <c r="H15" s="47">
        <v>65.23</v>
      </c>
      <c r="I15" s="47"/>
      <c r="J15" s="51"/>
    </row>
    <row r="16" spans="1:12" ht="19.899999999999999" customHeight="1">
      <c r="A16" s="107"/>
      <c r="B16" s="42" t="s">
        <v>88</v>
      </c>
      <c r="C16" s="42" t="s">
        <v>103</v>
      </c>
      <c r="D16" s="42" t="s">
        <v>103</v>
      </c>
      <c r="E16" s="42" t="s">
        <v>238</v>
      </c>
      <c r="F16" s="46" t="s">
        <v>239</v>
      </c>
      <c r="G16" s="47"/>
      <c r="H16" s="47"/>
      <c r="I16" s="47"/>
      <c r="J16" s="51"/>
    </row>
    <row r="17" spans="1:10" ht="19.899999999999999" customHeight="1">
      <c r="A17" s="107"/>
      <c r="B17" s="42" t="s">
        <v>92</v>
      </c>
      <c r="C17" s="42" t="s">
        <v>89</v>
      </c>
      <c r="D17" s="42" t="s">
        <v>89</v>
      </c>
      <c r="E17" s="42" t="s">
        <v>238</v>
      </c>
      <c r="F17" s="46" t="s">
        <v>93</v>
      </c>
      <c r="G17" s="47">
        <v>260.48</v>
      </c>
      <c r="H17" s="47">
        <v>260.48</v>
      </c>
      <c r="I17" s="47"/>
      <c r="J17" s="51"/>
    </row>
    <row r="18" spans="1:10" ht="19.899999999999999" customHeight="1">
      <c r="A18" s="107"/>
      <c r="B18" s="42" t="s">
        <v>88</v>
      </c>
      <c r="C18" s="42" t="s">
        <v>89</v>
      </c>
      <c r="D18" s="42" t="s">
        <v>94</v>
      </c>
      <c r="E18" s="42" t="s">
        <v>238</v>
      </c>
      <c r="F18" s="46" t="s">
        <v>95</v>
      </c>
      <c r="G18" s="47">
        <v>24.42</v>
      </c>
      <c r="H18" s="47">
        <v>24.42</v>
      </c>
      <c r="I18" s="47"/>
      <c r="J18" s="51"/>
    </row>
    <row r="19" spans="1:10" ht="19.899999999999999" customHeight="1">
      <c r="A19" s="107"/>
      <c r="B19" s="42" t="s">
        <v>96</v>
      </c>
      <c r="C19" s="42" t="s">
        <v>97</v>
      </c>
      <c r="D19" s="42" t="s">
        <v>90</v>
      </c>
      <c r="E19" s="42" t="s">
        <v>238</v>
      </c>
      <c r="F19" s="46" t="s">
        <v>98</v>
      </c>
      <c r="G19" s="47">
        <v>229.17</v>
      </c>
      <c r="H19" s="47">
        <v>229.17</v>
      </c>
      <c r="I19" s="47"/>
      <c r="J19" s="51"/>
    </row>
    <row r="20" spans="1:10" ht="19.899999999999999" customHeight="1">
      <c r="A20" s="107"/>
      <c r="B20" s="42" t="s">
        <v>99</v>
      </c>
      <c r="C20" s="42" t="s">
        <v>100</v>
      </c>
      <c r="D20" s="42" t="s">
        <v>97</v>
      </c>
      <c r="E20" s="42" t="s">
        <v>238</v>
      </c>
      <c r="F20" s="46" t="s">
        <v>111</v>
      </c>
      <c r="G20" s="47">
        <v>41.21</v>
      </c>
      <c r="H20" s="47">
        <v>41.21</v>
      </c>
      <c r="I20" s="47"/>
      <c r="J20" s="51"/>
    </row>
    <row r="21" spans="1:10" ht="19.899999999999999" customHeight="1">
      <c r="A21" s="107"/>
      <c r="B21" s="42" t="s">
        <v>88</v>
      </c>
      <c r="C21" s="42" t="s">
        <v>90</v>
      </c>
      <c r="D21" s="42" t="s">
        <v>97</v>
      </c>
      <c r="E21" s="42" t="s">
        <v>238</v>
      </c>
      <c r="F21" s="46" t="s">
        <v>105</v>
      </c>
      <c r="G21" s="47">
        <v>251.35</v>
      </c>
      <c r="H21" s="47">
        <v>251.35</v>
      </c>
      <c r="I21" s="47"/>
      <c r="J21" s="51"/>
    </row>
    <row r="22" spans="1:10" ht="19.899999999999999" customHeight="1">
      <c r="A22" s="107"/>
      <c r="B22" s="42" t="s">
        <v>88</v>
      </c>
      <c r="C22" s="42" t="s">
        <v>90</v>
      </c>
      <c r="D22" s="42" t="s">
        <v>94</v>
      </c>
      <c r="E22" s="42" t="s">
        <v>238</v>
      </c>
      <c r="F22" s="46" t="s">
        <v>119</v>
      </c>
      <c r="G22" s="47">
        <v>24.31</v>
      </c>
      <c r="H22" s="47">
        <v>24.31</v>
      </c>
      <c r="I22" s="47"/>
      <c r="J22" s="51"/>
    </row>
    <row r="23" spans="1:10" ht="19.899999999999999" customHeight="1">
      <c r="A23" s="107"/>
      <c r="B23" s="42" t="s">
        <v>106</v>
      </c>
      <c r="C23" s="42" t="s">
        <v>89</v>
      </c>
      <c r="D23" s="42" t="s">
        <v>103</v>
      </c>
      <c r="E23" s="42" t="s">
        <v>238</v>
      </c>
      <c r="F23" s="46" t="s">
        <v>107</v>
      </c>
      <c r="G23" s="47">
        <v>3.64</v>
      </c>
      <c r="H23" s="47">
        <v>3.64</v>
      </c>
      <c r="I23" s="47"/>
      <c r="J23" s="51"/>
    </row>
    <row r="24" spans="1:10" ht="19.899999999999999" customHeight="1">
      <c r="A24" s="107"/>
      <c r="B24" s="42" t="s">
        <v>99</v>
      </c>
      <c r="C24" s="42" t="s">
        <v>100</v>
      </c>
      <c r="D24" s="42" t="s">
        <v>90</v>
      </c>
      <c r="E24" s="42" t="s">
        <v>238</v>
      </c>
      <c r="F24" s="46" t="s">
        <v>101</v>
      </c>
      <c r="G24" s="47">
        <v>48.71</v>
      </c>
      <c r="H24" s="47">
        <v>48.71</v>
      </c>
      <c r="I24" s="47"/>
      <c r="J24" s="51"/>
    </row>
    <row r="25" spans="1:10" ht="19.899999999999999" customHeight="1">
      <c r="A25" s="107"/>
      <c r="B25" s="42" t="s">
        <v>92</v>
      </c>
      <c r="C25" s="42" t="s">
        <v>90</v>
      </c>
      <c r="D25" s="42" t="s">
        <v>240</v>
      </c>
      <c r="E25" s="42" t="s">
        <v>238</v>
      </c>
      <c r="F25" s="46" t="s">
        <v>241</v>
      </c>
      <c r="G25" s="47"/>
      <c r="H25" s="47"/>
      <c r="I25" s="47"/>
      <c r="J25" s="51"/>
    </row>
    <row r="26" spans="1:10" ht="19.899999999999999" customHeight="1">
      <c r="A26" s="107"/>
      <c r="B26" s="42" t="s">
        <v>242</v>
      </c>
      <c r="C26" s="42" t="s">
        <v>243</v>
      </c>
      <c r="D26" s="42" t="s">
        <v>244</v>
      </c>
      <c r="E26" s="42" t="s">
        <v>238</v>
      </c>
      <c r="F26" s="46" t="s">
        <v>245</v>
      </c>
      <c r="G26" s="47"/>
      <c r="H26" s="47"/>
      <c r="I26" s="47"/>
      <c r="J26" s="51"/>
    </row>
    <row r="27" spans="1:10" ht="8.65" customHeight="1">
      <c r="A27" s="43"/>
      <c r="B27" s="44"/>
      <c r="C27" s="44"/>
      <c r="D27" s="44"/>
      <c r="E27" s="44"/>
      <c r="F27" s="43"/>
      <c r="G27" s="43"/>
      <c r="H27" s="43"/>
      <c r="I27" s="43"/>
      <c r="J27" s="56"/>
    </row>
  </sheetData>
  <mergeCells count="12">
    <mergeCell ref="A10:A26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workbookViewId="0">
      <pane ySplit="6" topLeftCell="A70" activePane="bottomLeft" state="frozen"/>
      <selection pane="bottomLeft" activeCell="E75" sqref="E75"/>
    </sheetView>
  </sheetViews>
  <sheetFormatPr defaultColWidth="9.75" defaultRowHeight="14.25"/>
  <cols>
    <col min="1" max="1" width="1.5" style="35" customWidth="1"/>
    <col min="2" max="3" width="6.125" style="35" customWidth="1"/>
    <col min="4" max="4" width="9.25" style="35" customWidth="1"/>
    <col min="5" max="5" width="31.375" style="35" customWidth="1"/>
    <col min="6" max="8" width="16.5" style="35" customWidth="1"/>
    <col min="9" max="9" width="1.5" style="35" customWidth="1"/>
    <col min="10" max="10" width="23.125" style="35" customWidth="1"/>
    <col min="11" max="16384" width="9.75" style="35"/>
  </cols>
  <sheetData>
    <row r="1" spans="1:10" ht="14.25" customHeight="1">
      <c r="A1" s="88"/>
      <c r="B1" s="114"/>
      <c r="C1" s="114"/>
      <c r="D1" s="57"/>
      <c r="E1" s="57"/>
      <c r="F1" s="36"/>
      <c r="G1" s="36"/>
      <c r="H1" s="65" t="s">
        <v>246</v>
      </c>
      <c r="I1" s="68"/>
    </row>
    <row r="2" spans="1:10" ht="19.899999999999999" customHeight="1">
      <c r="A2" s="36"/>
      <c r="B2" s="106" t="s">
        <v>247</v>
      </c>
      <c r="C2" s="106"/>
      <c r="D2" s="106"/>
      <c r="E2" s="106"/>
      <c r="F2" s="106"/>
      <c r="G2" s="106"/>
      <c r="H2" s="106"/>
      <c r="I2" s="68"/>
    </row>
    <row r="3" spans="1:10" ht="17.100000000000001" customHeight="1">
      <c r="A3" s="37"/>
      <c r="B3" s="115" t="s">
        <v>402</v>
      </c>
      <c r="C3" s="115"/>
      <c r="D3" s="115"/>
      <c r="E3" s="115"/>
      <c r="G3" s="37"/>
      <c r="H3" s="90" t="s">
        <v>4</v>
      </c>
      <c r="I3" s="68"/>
    </row>
    <row r="4" spans="1:10" ht="21.4" customHeight="1">
      <c r="A4" s="92"/>
      <c r="B4" s="113" t="s">
        <v>7</v>
      </c>
      <c r="C4" s="113"/>
      <c r="D4" s="113"/>
      <c r="E4" s="113"/>
      <c r="F4" s="113" t="s">
        <v>81</v>
      </c>
      <c r="G4" s="113"/>
      <c r="H4" s="113"/>
      <c r="I4" s="68"/>
    </row>
    <row r="5" spans="1:10" ht="21.4" customHeight="1">
      <c r="A5" s="92"/>
      <c r="B5" s="113" t="s">
        <v>83</v>
      </c>
      <c r="C5" s="113"/>
      <c r="D5" s="113" t="s">
        <v>62</v>
      </c>
      <c r="E5" s="113" t="s">
        <v>63</v>
      </c>
      <c r="F5" s="113" t="s">
        <v>51</v>
      </c>
      <c r="G5" s="113" t="s">
        <v>248</v>
      </c>
      <c r="H5" s="113" t="s">
        <v>249</v>
      </c>
      <c r="I5" s="68"/>
    </row>
    <row r="6" spans="1:10" ht="21.4" customHeight="1">
      <c r="A6" s="38"/>
      <c r="B6" s="91" t="s">
        <v>84</v>
      </c>
      <c r="C6" s="91" t="s">
        <v>85</v>
      </c>
      <c r="D6" s="113"/>
      <c r="E6" s="113"/>
      <c r="F6" s="113"/>
      <c r="G6" s="113"/>
      <c r="H6" s="113"/>
      <c r="I6" s="68"/>
    </row>
    <row r="7" spans="1:10" ht="19.899999999999999" customHeight="1">
      <c r="A7" s="92"/>
      <c r="B7" s="91"/>
      <c r="C7" s="91"/>
      <c r="D7" s="91"/>
      <c r="E7" s="94" t="s">
        <v>64</v>
      </c>
      <c r="F7" s="61">
        <v>2780.23</v>
      </c>
      <c r="G7" s="61">
        <v>2416.7399999999998</v>
      </c>
      <c r="H7" s="61">
        <v>363.93</v>
      </c>
      <c r="I7" s="68"/>
    </row>
    <row r="8" spans="1:10" ht="19.899999999999999" customHeight="1">
      <c r="A8" s="92"/>
      <c r="B8" s="58" t="s">
        <v>21</v>
      </c>
      <c r="C8" s="58" t="s">
        <v>21</v>
      </c>
      <c r="D8" s="59"/>
      <c r="E8" s="62" t="s">
        <v>21</v>
      </c>
      <c r="F8" s="63">
        <v>2780.23</v>
      </c>
      <c r="G8" s="63">
        <f>-22.29-5.05-1.2+2445.28</f>
        <v>2416.7399999999998</v>
      </c>
      <c r="H8" s="63">
        <v>363.93</v>
      </c>
      <c r="I8" s="68"/>
      <c r="J8" s="99"/>
    </row>
    <row r="9" spans="1:10" ht="19.899999999999999" customHeight="1">
      <c r="A9" s="92"/>
      <c r="B9" s="58" t="s">
        <v>21</v>
      </c>
      <c r="C9" s="58" t="s">
        <v>21</v>
      </c>
      <c r="D9" s="59" t="s">
        <v>65</v>
      </c>
      <c r="E9" s="62" t="s">
        <v>87</v>
      </c>
      <c r="F9" s="63">
        <f>-22.29+311.91</f>
        <v>289.62</v>
      </c>
      <c r="G9" s="63">
        <f>-22.29+272.33</f>
        <v>250.04</v>
      </c>
      <c r="H9" s="63">
        <v>39.58</v>
      </c>
      <c r="I9" s="68"/>
      <c r="J9" s="100"/>
    </row>
    <row r="10" spans="1:10" ht="19.899999999999999" customHeight="1">
      <c r="A10" s="92"/>
      <c r="B10" s="58" t="s">
        <v>21</v>
      </c>
      <c r="C10" s="58" t="s">
        <v>21</v>
      </c>
      <c r="D10" s="59" t="s">
        <v>250</v>
      </c>
      <c r="E10" s="62" t="s">
        <v>251</v>
      </c>
      <c r="F10" s="63">
        <v>39.58</v>
      </c>
      <c r="G10" s="63"/>
      <c r="H10" s="63">
        <v>39.58</v>
      </c>
      <c r="I10" s="68"/>
    </row>
    <row r="11" spans="1:10" ht="19.899999999999999" customHeight="1">
      <c r="A11" s="92"/>
      <c r="B11" s="58" t="s">
        <v>177</v>
      </c>
      <c r="C11" s="58" t="s">
        <v>252</v>
      </c>
      <c r="D11" s="59" t="s">
        <v>253</v>
      </c>
      <c r="E11" s="62" t="s">
        <v>254</v>
      </c>
      <c r="F11" s="63">
        <v>1.1200000000000001</v>
      </c>
      <c r="G11" s="63"/>
      <c r="H11" s="63">
        <v>1.1200000000000001</v>
      </c>
      <c r="I11" s="68"/>
    </row>
    <row r="12" spans="1:10" ht="19.899999999999999" customHeight="1">
      <c r="B12" s="58" t="s">
        <v>177</v>
      </c>
      <c r="C12" s="58" t="s">
        <v>196</v>
      </c>
      <c r="D12" s="59" t="s">
        <v>255</v>
      </c>
      <c r="E12" s="62" t="s">
        <v>256</v>
      </c>
      <c r="F12" s="63">
        <v>2</v>
      </c>
      <c r="G12" s="63"/>
      <c r="H12" s="63">
        <v>2</v>
      </c>
      <c r="I12" s="68"/>
    </row>
    <row r="13" spans="1:10" ht="19.899999999999999" customHeight="1">
      <c r="B13" s="58" t="s">
        <v>177</v>
      </c>
      <c r="C13" s="58" t="s">
        <v>257</v>
      </c>
      <c r="D13" s="59" t="s">
        <v>258</v>
      </c>
      <c r="E13" s="62" t="s">
        <v>259</v>
      </c>
      <c r="F13" s="63">
        <v>1.3</v>
      </c>
      <c r="G13" s="63"/>
      <c r="H13" s="63">
        <v>1.3</v>
      </c>
      <c r="I13" s="68"/>
    </row>
    <row r="14" spans="1:10" ht="19.899999999999999" customHeight="1">
      <c r="B14" s="58" t="s">
        <v>177</v>
      </c>
      <c r="C14" s="58" t="s">
        <v>260</v>
      </c>
      <c r="D14" s="59" t="s">
        <v>261</v>
      </c>
      <c r="E14" s="62" t="s">
        <v>262</v>
      </c>
      <c r="F14" s="63">
        <v>12.42</v>
      </c>
      <c r="G14" s="63"/>
      <c r="H14" s="63">
        <v>12.42</v>
      </c>
      <c r="I14" s="68"/>
    </row>
    <row r="15" spans="1:10" ht="19.899999999999999" customHeight="1">
      <c r="B15" s="58" t="s">
        <v>177</v>
      </c>
      <c r="C15" s="58" t="s">
        <v>178</v>
      </c>
      <c r="D15" s="59" t="s">
        <v>263</v>
      </c>
      <c r="E15" s="62" t="s">
        <v>264</v>
      </c>
      <c r="F15" s="63">
        <v>4.97</v>
      </c>
      <c r="G15" s="63"/>
      <c r="H15" s="63">
        <v>4.97</v>
      </c>
      <c r="I15" s="68"/>
    </row>
    <row r="16" spans="1:10" ht="19.899999999999999" customHeight="1">
      <c r="A16" s="117"/>
      <c r="B16" s="58" t="s">
        <v>177</v>
      </c>
      <c r="C16" s="58" t="s">
        <v>178</v>
      </c>
      <c r="D16" s="59" t="s">
        <v>265</v>
      </c>
      <c r="E16" s="62" t="s">
        <v>176</v>
      </c>
      <c r="F16" s="63">
        <v>1.05</v>
      </c>
      <c r="G16" s="63"/>
      <c r="H16" s="63">
        <v>1.05</v>
      </c>
      <c r="I16" s="68"/>
    </row>
    <row r="17" spans="1:9" ht="19.899999999999999" customHeight="1">
      <c r="A17" s="117"/>
      <c r="B17" s="58" t="s">
        <v>177</v>
      </c>
      <c r="C17" s="58" t="s">
        <v>178</v>
      </c>
      <c r="D17" s="59" t="s">
        <v>266</v>
      </c>
      <c r="E17" s="62" t="s">
        <v>267</v>
      </c>
      <c r="F17" s="63">
        <v>3.5</v>
      </c>
      <c r="G17" s="63"/>
      <c r="H17" s="63">
        <v>3.5</v>
      </c>
      <c r="I17" s="68"/>
    </row>
    <row r="18" spans="1:9" ht="19.899999999999999" customHeight="1">
      <c r="A18" s="117"/>
      <c r="B18" s="58" t="s">
        <v>177</v>
      </c>
      <c r="C18" s="58" t="s">
        <v>178</v>
      </c>
      <c r="D18" s="59" t="s">
        <v>268</v>
      </c>
      <c r="E18" s="62" t="s">
        <v>269</v>
      </c>
      <c r="F18" s="63">
        <v>0.42</v>
      </c>
      <c r="G18" s="63"/>
      <c r="H18" s="63">
        <v>0.42</v>
      </c>
      <c r="I18" s="68"/>
    </row>
    <row r="19" spans="1:9" ht="19.899999999999999" customHeight="1">
      <c r="B19" s="58" t="s">
        <v>177</v>
      </c>
      <c r="C19" s="58" t="s">
        <v>270</v>
      </c>
      <c r="D19" s="59" t="s">
        <v>271</v>
      </c>
      <c r="E19" s="62" t="s">
        <v>272</v>
      </c>
      <c r="F19" s="63">
        <v>0.62</v>
      </c>
      <c r="G19" s="63"/>
      <c r="H19" s="63">
        <v>0.62</v>
      </c>
      <c r="I19" s="68"/>
    </row>
    <row r="20" spans="1:9" ht="19.899999999999999" customHeight="1">
      <c r="B20" s="58" t="s">
        <v>177</v>
      </c>
      <c r="C20" s="58" t="s">
        <v>273</v>
      </c>
      <c r="D20" s="59" t="s">
        <v>274</v>
      </c>
      <c r="E20" s="62" t="s">
        <v>275</v>
      </c>
      <c r="F20" s="63">
        <v>1.93</v>
      </c>
      <c r="G20" s="63"/>
      <c r="H20" s="63">
        <v>1.93</v>
      </c>
      <c r="I20" s="68"/>
    </row>
    <row r="21" spans="1:9" ht="19.899999999999999" customHeight="1">
      <c r="B21" s="58" t="s">
        <v>177</v>
      </c>
      <c r="C21" s="58" t="s">
        <v>276</v>
      </c>
      <c r="D21" s="59" t="s">
        <v>277</v>
      </c>
      <c r="E21" s="62" t="s">
        <v>278</v>
      </c>
      <c r="F21" s="63">
        <v>3</v>
      </c>
      <c r="G21" s="63"/>
      <c r="H21" s="63">
        <v>3</v>
      </c>
      <c r="I21" s="68"/>
    </row>
    <row r="22" spans="1:9" ht="19.899999999999999" customHeight="1">
      <c r="B22" s="58" t="s">
        <v>177</v>
      </c>
      <c r="C22" s="58" t="s">
        <v>279</v>
      </c>
      <c r="D22" s="59" t="s">
        <v>280</v>
      </c>
      <c r="E22" s="62" t="s">
        <v>281</v>
      </c>
      <c r="F22" s="63">
        <v>2</v>
      </c>
      <c r="G22" s="63"/>
      <c r="H22" s="63">
        <v>2</v>
      </c>
      <c r="I22" s="68"/>
    </row>
    <row r="23" spans="1:9" ht="19.899999999999999" customHeight="1">
      <c r="B23" s="58" t="s">
        <v>177</v>
      </c>
      <c r="C23" s="58" t="s">
        <v>282</v>
      </c>
      <c r="D23" s="59" t="s">
        <v>283</v>
      </c>
      <c r="E23" s="62" t="s">
        <v>284</v>
      </c>
      <c r="F23" s="63">
        <v>1</v>
      </c>
      <c r="G23" s="63"/>
      <c r="H23" s="63">
        <v>1</v>
      </c>
      <c r="I23" s="68"/>
    </row>
    <row r="24" spans="1:9" ht="19.899999999999999" customHeight="1">
      <c r="B24" s="58" t="s">
        <v>177</v>
      </c>
      <c r="C24" s="58" t="s">
        <v>215</v>
      </c>
      <c r="D24" s="59" t="s">
        <v>285</v>
      </c>
      <c r="E24" s="62" t="s">
        <v>286</v>
      </c>
      <c r="F24" s="63">
        <v>0.5</v>
      </c>
      <c r="G24" s="63"/>
      <c r="H24" s="63">
        <v>0.5</v>
      </c>
      <c r="I24" s="68"/>
    </row>
    <row r="25" spans="1:9" ht="19.899999999999999" customHeight="1">
      <c r="B25" s="58" t="s">
        <v>177</v>
      </c>
      <c r="C25" s="58" t="s">
        <v>287</v>
      </c>
      <c r="D25" s="59" t="s">
        <v>288</v>
      </c>
      <c r="E25" s="62" t="s">
        <v>289</v>
      </c>
      <c r="F25" s="63">
        <v>3</v>
      </c>
      <c r="G25" s="63"/>
      <c r="H25" s="63">
        <v>3</v>
      </c>
      <c r="I25" s="68"/>
    </row>
    <row r="26" spans="1:9" ht="19.899999999999999" customHeight="1">
      <c r="B26" s="58" t="s">
        <v>177</v>
      </c>
      <c r="C26" s="58" t="s">
        <v>290</v>
      </c>
      <c r="D26" s="59" t="s">
        <v>291</v>
      </c>
      <c r="E26" s="62" t="s">
        <v>292</v>
      </c>
      <c r="F26" s="63">
        <v>1.62</v>
      </c>
      <c r="G26" s="63"/>
      <c r="H26" s="63">
        <v>1.62</v>
      </c>
      <c r="I26" s="68"/>
    </row>
    <row r="27" spans="1:9" ht="19.899999999999999" customHeight="1">
      <c r="B27" s="58" t="s">
        <v>177</v>
      </c>
      <c r="C27" s="58" t="s">
        <v>293</v>
      </c>
      <c r="D27" s="59" t="s">
        <v>294</v>
      </c>
      <c r="E27" s="62" t="s">
        <v>295</v>
      </c>
      <c r="F27" s="63">
        <v>3.6</v>
      </c>
      <c r="G27" s="63"/>
      <c r="H27" s="63">
        <v>3.6</v>
      </c>
      <c r="I27" s="68"/>
    </row>
    <row r="28" spans="1:9" ht="19.899999999999999" customHeight="1">
      <c r="B28" s="58" t="s">
        <v>177</v>
      </c>
      <c r="C28" s="58" t="s">
        <v>296</v>
      </c>
      <c r="D28" s="59" t="s">
        <v>297</v>
      </c>
      <c r="E28" s="62" t="s">
        <v>298</v>
      </c>
      <c r="F28" s="63">
        <v>0.5</v>
      </c>
      <c r="G28" s="63"/>
      <c r="H28" s="63">
        <v>0.5</v>
      </c>
      <c r="I28" s="68"/>
    </row>
    <row r="29" spans="1:9" ht="19.899999999999999" customHeight="1">
      <c r="B29" s="58" t="s">
        <v>21</v>
      </c>
      <c r="C29" s="58" t="s">
        <v>21</v>
      </c>
      <c r="D29" s="59" t="s">
        <v>299</v>
      </c>
      <c r="E29" s="62" t="s">
        <v>300</v>
      </c>
      <c r="F29" s="63">
        <f>-7.22+247.13-8.2-6.88</f>
        <v>224.83</v>
      </c>
      <c r="G29" s="63">
        <f>-7.22+247.13-8.2-6.88</f>
        <v>224.83</v>
      </c>
      <c r="H29" s="63"/>
      <c r="I29" s="68"/>
    </row>
    <row r="30" spans="1:9" ht="19.899999999999999" customHeight="1">
      <c r="A30" s="92"/>
      <c r="B30" s="58" t="s">
        <v>195</v>
      </c>
      <c r="C30" s="58" t="s">
        <v>282</v>
      </c>
      <c r="D30" s="59" t="s">
        <v>301</v>
      </c>
      <c r="E30" s="62" t="s">
        <v>302</v>
      </c>
      <c r="F30" s="63">
        <v>49.12</v>
      </c>
      <c r="G30" s="63">
        <v>49.12</v>
      </c>
      <c r="H30" s="63"/>
      <c r="I30" s="68"/>
    </row>
    <row r="31" spans="1:9" ht="19.899999999999999" customHeight="1">
      <c r="B31" s="58" t="s">
        <v>195</v>
      </c>
      <c r="C31" s="58" t="s">
        <v>196</v>
      </c>
      <c r="D31" s="59" t="s">
        <v>303</v>
      </c>
      <c r="E31" s="62" t="s">
        <v>304</v>
      </c>
      <c r="F31" s="63">
        <f>-7.22+71.01</f>
        <v>63.79</v>
      </c>
      <c r="G31" s="63">
        <f>-7.22+71.01</f>
        <v>63.79</v>
      </c>
      <c r="H31" s="63"/>
      <c r="I31" s="68"/>
    </row>
    <row r="32" spans="1:9" ht="19.899999999999999" customHeight="1">
      <c r="A32" s="117"/>
      <c r="B32" s="58" t="s">
        <v>195</v>
      </c>
      <c r="C32" s="58" t="s">
        <v>196</v>
      </c>
      <c r="D32" s="59" t="s">
        <v>305</v>
      </c>
      <c r="E32" s="62" t="s">
        <v>194</v>
      </c>
      <c r="F32" s="63">
        <f>-7.22+70.26</f>
        <v>63.04</v>
      </c>
      <c r="G32" s="63">
        <f>-7.22+70.26</f>
        <v>63.04</v>
      </c>
      <c r="H32" s="63"/>
      <c r="I32" s="68"/>
    </row>
    <row r="33" spans="1:10" ht="19.899999999999999" customHeight="1">
      <c r="A33" s="117"/>
      <c r="B33" s="58" t="s">
        <v>195</v>
      </c>
      <c r="C33" s="58" t="s">
        <v>196</v>
      </c>
      <c r="D33" s="59" t="s">
        <v>306</v>
      </c>
      <c r="E33" s="62" t="s">
        <v>307</v>
      </c>
      <c r="F33" s="63">
        <v>0.76</v>
      </c>
      <c r="G33" s="63">
        <v>0.76</v>
      </c>
      <c r="H33" s="63"/>
      <c r="I33" s="68"/>
    </row>
    <row r="34" spans="1:10" ht="19.899999999999999" customHeight="1">
      <c r="B34" s="58" t="s">
        <v>195</v>
      </c>
      <c r="C34" s="58" t="s">
        <v>308</v>
      </c>
      <c r="D34" s="59" t="s">
        <v>309</v>
      </c>
      <c r="E34" s="62" t="s">
        <v>310</v>
      </c>
      <c r="F34" s="63">
        <v>25.25</v>
      </c>
      <c r="G34" s="63">
        <v>25.25</v>
      </c>
      <c r="H34" s="63"/>
      <c r="I34" s="68"/>
    </row>
    <row r="35" spans="1:10" ht="19.899999999999999" customHeight="1">
      <c r="B35" s="58" t="s">
        <v>195</v>
      </c>
      <c r="C35" s="58" t="s">
        <v>279</v>
      </c>
      <c r="D35" s="59" t="s">
        <v>311</v>
      </c>
      <c r="E35" s="62" t="s">
        <v>312</v>
      </c>
      <c r="F35" s="63">
        <v>22.45</v>
      </c>
      <c r="G35" s="63">
        <v>22.45</v>
      </c>
      <c r="H35" s="63"/>
      <c r="I35" s="68"/>
    </row>
    <row r="36" spans="1:10" ht="19.899999999999999" customHeight="1">
      <c r="B36" s="58" t="s">
        <v>195</v>
      </c>
      <c r="C36" s="58" t="s">
        <v>178</v>
      </c>
      <c r="D36" s="59" t="s">
        <v>313</v>
      </c>
      <c r="E36" s="62" t="s">
        <v>314</v>
      </c>
      <c r="F36" s="63"/>
      <c r="G36" s="63"/>
      <c r="H36" s="63"/>
      <c r="I36" s="68"/>
    </row>
    <row r="37" spans="1:10" ht="19.899999999999999" customHeight="1">
      <c r="B37" s="58" t="s">
        <v>195</v>
      </c>
      <c r="C37" s="58" t="s">
        <v>200</v>
      </c>
      <c r="D37" s="59" t="s">
        <v>315</v>
      </c>
      <c r="E37" s="62" t="s">
        <v>316</v>
      </c>
      <c r="F37" s="63">
        <f>-6.88+61.89</f>
        <v>55.01</v>
      </c>
      <c r="G37" s="63">
        <f>-6.88+61.89</f>
        <v>55.01</v>
      </c>
      <c r="H37" s="63"/>
      <c r="I37" s="68"/>
    </row>
    <row r="38" spans="1:10" ht="19.899999999999999" customHeight="1">
      <c r="A38" s="117"/>
      <c r="B38" s="58" t="s">
        <v>195</v>
      </c>
      <c r="C38" s="58" t="s">
        <v>200</v>
      </c>
      <c r="D38" s="59" t="s">
        <v>317</v>
      </c>
      <c r="E38" s="62" t="s">
        <v>318</v>
      </c>
      <c r="F38" s="63">
        <f>-6.88+56.24</f>
        <v>49.36</v>
      </c>
      <c r="G38" s="63">
        <f>-6.88+56.24</f>
        <v>49.36</v>
      </c>
      <c r="H38" s="63"/>
      <c r="I38" s="68"/>
    </row>
    <row r="39" spans="1:10" ht="19.899999999999999" customHeight="1">
      <c r="A39" s="117"/>
      <c r="B39" s="58" t="s">
        <v>195</v>
      </c>
      <c r="C39" s="58" t="s">
        <v>200</v>
      </c>
      <c r="D39" s="59" t="s">
        <v>319</v>
      </c>
      <c r="E39" s="62" t="s">
        <v>320</v>
      </c>
      <c r="F39" s="63">
        <v>5.25</v>
      </c>
      <c r="G39" s="63">
        <v>5.25</v>
      </c>
      <c r="H39" s="63"/>
      <c r="I39" s="68"/>
    </row>
    <row r="40" spans="1:10" ht="19.899999999999999" customHeight="1">
      <c r="A40" s="117"/>
      <c r="B40" s="58" t="s">
        <v>195</v>
      </c>
      <c r="C40" s="58" t="s">
        <v>200</v>
      </c>
      <c r="D40" s="59" t="s">
        <v>321</v>
      </c>
      <c r="E40" s="62" t="s">
        <v>322</v>
      </c>
      <c r="F40" s="63">
        <v>0.4</v>
      </c>
      <c r="G40" s="63">
        <v>0.4</v>
      </c>
      <c r="H40" s="63"/>
      <c r="I40" s="68"/>
    </row>
    <row r="41" spans="1:10" ht="19.899999999999999" customHeight="1">
      <c r="B41" s="58" t="s">
        <v>195</v>
      </c>
      <c r="C41" s="58" t="s">
        <v>209</v>
      </c>
      <c r="D41" s="59" t="s">
        <v>323</v>
      </c>
      <c r="E41" s="62" t="s">
        <v>324</v>
      </c>
      <c r="F41" s="63">
        <v>0.54</v>
      </c>
      <c r="G41" s="63">
        <v>0.54</v>
      </c>
      <c r="H41" s="63"/>
      <c r="I41" s="68"/>
    </row>
    <row r="42" spans="1:10" ht="19.899999999999999" customHeight="1">
      <c r="A42" s="92"/>
      <c r="B42" s="58" t="s">
        <v>195</v>
      </c>
      <c r="C42" s="58" t="s">
        <v>209</v>
      </c>
      <c r="D42" s="59" t="s">
        <v>325</v>
      </c>
      <c r="E42" s="62" t="s">
        <v>326</v>
      </c>
      <c r="F42" s="63">
        <v>0.54</v>
      </c>
      <c r="G42" s="63">
        <v>0.54</v>
      </c>
      <c r="H42" s="63"/>
      <c r="I42" s="68"/>
    </row>
    <row r="43" spans="1:10" ht="19.899999999999999" customHeight="1">
      <c r="B43" s="58" t="s">
        <v>195</v>
      </c>
      <c r="C43" s="58" t="s">
        <v>327</v>
      </c>
      <c r="D43" s="59" t="s">
        <v>328</v>
      </c>
      <c r="E43" s="62" t="s">
        <v>329</v>
      </c>
      <c r="F43" s="63">
        <v>8.68</v>
      </c>
      <c r="G43" s="63">
        <v>8.68</v>
      </c>
      <c r="H43" s="63"/>
      <c r="I43" s="68"/>
    </row>
    <row r="44" spans="1:10" ht="19.899999999999999" customHeight="1">
      <c r="B44" s="58" t="s">
        <v>21</v>
      </c>
      <c r="C44" s="58" t="s">
        <v>21</v>
      </c>
      <c r="D44" s="59" t="s">
        <v>330</v>
      </c>
      <c r="E44" s="62" t="s">
        <v>331</v>
      </c>
      <c r="F44" s="63">
        <v>25.2</v>
      </c>
      <c r="G44" s="63">
        <v>25.2</v>
      </c>
      <c r="H44" s="63"/>
      <c r="I44" s="68"/>
    </row>
    <row r="45" spans="1:10" ht="19.899999999999999" customHeight="1">
      <c r="A45" s="92"/>
      <c r="B45" s="58" t="s">
        <v>214</v>
      </c>
      <c r="C45" s="58" t="s">
        <v>215</v>
      </c>
      <c r="D45" s="59" t="s">
        <v>332</v>
      </c>
      <c r="E45" s="62" t="s">
        <v>333</v>
      </c>
      <c r="F45" s="63">
        <v>25.2</v>
      </c>
      <c r="G45" s="63">
        <v>25.2</v>
      </c>
      <c r="H45" s="63"/>
      <c r="I45" s="68"/>
    </row>
    <row r="46" spans="1:10" ht="19.899999999999999" customHeight="1">
      <c r="A46" s="92"/>
      <c r="B46" s="58" t="s">
        <v>214</v>
      </c>
      <c r="C46" s="58" t="s">
        <v>215</v>
      </c>
      <c r="D46" s="59" t="s">
        <v>334</v>
      </c>
      <c r="E46" s="62" t="s">
        <v>335</v>
      </c>
      <c r="F46" s="63">
        <v>25.2</v>
      </c>
      <c r="G46" s="63">
        <v>25.2</v>
      </c>
      <c r="H46" s="63"/>
      <c r="I46" s="68"/>
    </row>
    <row r="47" spans="1:10" ht="19.899999999999999" customHeight="1">
      <c r="B47" s="58" t="s">
        <v>21</v>
      </c>
      <c r="C47" s="58" t="s">
        <v>21</v>
      </c>
      <c r="D47" s="59" t="s">
        <v>67</v>
      </c>
      <c r="E47" s="62" t="s">
        <v>102</v>
      </c>
      <c r="F47" s="63">
        <f>-1.2+1300.69</f>
        <v>1299.49</v>
      </c>
      <c r="G47" s="63">
        <f>-1.2+1109.26</f>
        <v>1108.06</v>
      </c>
      <c r="H47" s="63">
        <v>191.44</v>
      </c>
      <c r="I47" s="68"/>
      <c r="J47" s="101"/>
    </row>
    <row r="48" spans="1:10" ht="19.899999999999999" customHeight="1">
      <c r="A48" s="92"/>
      <c r="B48" s="58" t="s">
        <v>21</v>
      </c>
      <c r="C48" s="58" t="s">
        <v>21</v>
      </c>
      <c r="D48" s="59" t="s">
        <v>250</v>
      </c>
      <c r="E48" s="62" t="s">
        <v>251</v>
      </c>
      <c r="F48" s="63">
        <v>191.44</v>
      </c>
      <c r="G48" s="63"/>
      <c r="H48" s="63">
        <v>191.44</v>
      </c>
      <c r="I48" s="68"/>
    </row>
    <row r="49" spans="1:9" ht="19.899999999999999" customHeight="1">
      <c r="A49" s="92"/>
      <c r="B49" s="58" t="s">
        <v>177</v>
      </c>
      <c r="C49" s="58" t="s">
        <v>178</v>
      </c>
      <c r="D49" s="59" t="s">
        <v>263</v>
      </c>
      <c r="E49" s="62" t="s">
        <v>264</v>
      </c>
      <c r="F49" s="63">
        <v>15.84</v>
      </c>
      <c r="G49" s="63"/>
      <c r="H49" s="63">
        <v>15.84</v>
      </c>
      <c r="I49" s="68"/>
    </row>
    <row r="50" spans="1:9" ht="19.899999999999999" customHeight="1">
      <c r="A50" s="117"/>
      <c r="B50" s="58" t="s">
        <v>177</v>
      </c>
      <c r="C50" s="58" t="s">
        <v>178</v>
      </c>
      <c r="D50" s="59" t="s">
        <v>268</v>
      </c>
      <c r="E50" s="62" t="s">
        <v>269</v>
      </c>
      <c r="F50" s="63">
        <v>1.77</v>
      </c>
      <c r="G50" s="63"/>
      <c r="H50" s="63">
        <v>1.77</v>
      </c>
      <c r="I50" s="68"/>
    </row>
    <row r="51" spans="1:9" ht="19.899999999999999" customHeight="1">
      <c r="A51" s="117"/>
      <c r="B51" s="58" t="s">
        <v>177</v>
      </c>
      <c r="C51" s="58" t="s">
        <v>178</v>
      </c>
      <c r="D51" s="59" t="s">
        <v>266</v>
      </c>
      <c r="E51" s="62" t="s">
        <v>267</v>
      </c>
      <c r="F51" s="63">
        <v>14.07</v>
      </c>
      <c r="G51" s="63"/>
      <c r="H51" s="63">
        <v>14.07</v>
      </c>
      <c r="I51" s="68"/>
    </row>
    <row r="52" spans="1:9" ht="19.899999999999999" customHeight="1">
      <c r="B52" s="58" t="s">
        <v>177</v>
      </c>
      <c r="C52" s="58" t="s">
        <v>290</v>
      </c>
      <c r="D52" s="59" t="s">
        <v>291</v>
      </c>
      <c r="E52" s="62" t="s">
        <v>292</v>
      </c>
      <c r="F52" s="63">
        <v>7.44</v>
      </c>
      <c r="G52" s="63"/>
      <c r="H52" s="63">
        <v>7.44</v>
      </c>
      <c r="I52" s="68"/>
    </row>
    <row r="53" spans="1:9" ht="19.899999999999999" customHeight="1">
      <c r="B53" s="58" t="s">
        <v>177</v>
      </c>
      <c r="C53" s="58" t="s">
        <v>252</v>
      </c>
      <c r="D53" s="59" t="s">
        <v>253</v>
      </c>
      <c r="E53" s="62" t="s">
        <v>254</v>
      </c>
      <c r="F53" s="63">
        <v>5.36</v>
      </c>
      <c r="G53" s="63"/>
      <c r="H53" s="63">
        <v>5.36</v>
      </c>
      <c r="I53" s="68"/>
    </row>
    <row r="54" spans="1:9" ht="19.899999999999999" customHeight="1">
      <c r="B54" s="58" t="s">
        <v>177</v>
      </c>
      <c r="C54" s="58" t="s">
        <v>215</v>
      </c>
      <c r="D54" s="59" t="s">
        <v>285</v>
      </c>
      <c r="E54" s="62" t="s">
        <v>286</v>
      </c>
      <c r="F54" s="63">
        <v>0.8</v>
      </c>
      <c r="G54" s="63"/>
      <c r="H54" s="63">
        <v>0.8</v>
      </c>
      <c r="I54" s="68"/>
    </row>
    <row r="55" spans="1:9" ht="19.899999999999999" customHeight="1">
      <c r="B55" s="58" t="s">
        <v>177</v>
      </c>
      <c r="C55" s="58" t="s">
        <v>257</v>
      </c>
      <c r="D55" s="59" t="s">
        <v>258</v>
      </c>
      <c r="E55" s="62" t="s">
        <v>259</v>
      </c>
      <c r="F55" s="63">
        <v>6</v>
      </c>
      <c r="G55" s="63"/>
      <c r="H55" s="63">
        <v>6</v>
      </c>
      <c r="I55" s="68"/>
    </row>
    <row r="56" spans="1:9" ht="19.899999999999999" customHeight="1">
      <c r="B56" s="58" t="s">
        <v>177</v>
      </c>
      <c r="C56" s="58" t="s">
        <v>196</v>
      </c>
      <c r="D56" s="59" t="s">
        <v>255</v>
      </c>
      <c r="E56" s="62" t="s">
        <v>256</v>
      </c>
      <c r="F56" s="63">
        <v>20</v>
      </c>
      <c r="G56" s="63"/>
      <c r="H56" s="63">
        <v>20</v>
      </c>
      <c r="I56" s="68"/>
    </row>
    <row r="57" spans="1:9" ht="19.899999999999999" customHeight="1">
      <c r="B57" s="58" t="s">
        <v>177</v>
      </c>
      <c r="C57" s="58" t="s">
        <v>287</v>
      </c>
      <c r="D57" s="59" t="s">
        <v>288</v>
      </c>
      <c r="E57" s="62" t="s">
        <v>289</v>
      </c>
      <c r="F57" s="63">
        <v>51.67</v>
      </c>
      <c r="G57" s="63"/>
      <c r="H57" s="63">
        <v>51.67</v>
      </c>
      <c r="I57" s="68"/>
    </row>
    <row r="58" spans="1:9" ht="19.899999999999999" customHeight="1">
      <c r="B58" s="58" t="s">
        <v>177</v>
      </c>
      <c r="C58" s="58" t="s">
        <v>282</v>
      </c>
      <c r="D58" s="59" t="s">
        <v>283</v>
      </c>
      <c r="E58" s="62" t="s">
        <v>284</v>
      </c>
      <c r="F58" s="63">
        <v>6.73</v>
      </c>
      <c r="G58" s="63"/>
      <c r="H58" s="63">
        <v>6.73</v>
      </c>
      <c r="I58" s="68"/>
    </row>
    <row r="59" spans="1:9" ht="19.899999999999999" customHeight="1">
      <c r="B59" s="58" t="s">
        <v>177</v>
      </c>
      <c r="C59" s="58" t="s">
        <v>270</v>
      </c>
      <c r="D59" s="59" t="s">
        <v>271</v>
      </c>
      <c r="E59" s="62" t="s">
        <v>272</v>
      </c>
      <c r="F59" s="63">
        <v>16</v>
      </c>
      <c r="G59" s="63"/>
      <c r="H59" s="63">
        <v>16</v>
      </c>
      <c r="I59" s="68"/>
    </row>
    <row r="60" spans="1:9" ht="19.899999999999999" customHeight="1">
      <c r="B60" s="58" t="s">
        <v>177</v>
      </c>
      <c r="C60" s="58" t="s">
        <v>260</v>
      </c>
      <c r="D60" s="59" t="s">
        <v>261</v>
      </c>
      <c r="E60" s="62" t="s">
        <v>262</v>
      </c>
      <c r="F60" s="63">
        <v>52.49</v>
      </c>
      <c r="G60" s="63"/>
      <c r="H60" s="63">
        <v>52.49</v>
      </c>
      <c r="I60" s="68"/>
    </row>
    <row r="61" spans="1:9" ht="19.899999999999999" customHeight="1">
      <c r="B61" s="58" t="s">
        <v>177</v>
      </c>
      <c r="C61" s="58" t="s">
        <v>273</v>
      </c>
      <c r="D61" s="59" t="s">
        <v>274</v>
      </c>
      <c r="E61" s="62" t="s">
        <v>275</v>
      </c>
      <c r="F61" s="63">
        <v>9.1</v>
      </c>
      <c r="G61" s="63"/>
      <c r="H61" s="63">
        <v>9.1</v>
      </c>
      <c r="I61" s="68"/>
    </row>
    <row r="62" spans="1:9" ht="19.899999999999999" customHeight="1">
      <c r="B62" s="58" t="s">
        <v>21</v>
      </c>
      <c r="C62" s="58" t="s">
        <v>21</v>
      </c>
      <c r="D62" s="59" t="s">
        <v>299</v>
      </c>
      <c r="E62" s="62" t="s">
        <v>300</v>
      </c>
      <c r="F62" s="63">
        <v>1011.55</v>
      </c>
      <c r="G62" s="63">
        <v>1011.55</v>
      </c>
      <c r="H62" s="63"/>
      <c r="I62" s="68"/>
    </row>
    <row r="63" spans="1:9" ht="19.899999999999999" customHeight="1">
      <c r="A63" s="92"/>
      <c r="B63" s="58" t="s">
        <v>195</v>
      </c>
      <c r="C63" s="58" t="s">
        <v>209</v>
      </c>
      <c r="D63" s="59" t="s">
        <v>323</v>
      </c>
      <c r="E63" s="62" t="s">
        <v>324</v>
      </c>
      <c r="F63" s="63">
        <v>2.5</v>
      </c>
      <c r="G63" s="63">
        <v>2.5</v>
      </c>
      <c r="H63" s="63"/>
      <c r="I63" s="68"/>
    </row>
    <row r="64" spans="1:9" ht="19.899999999999999" customHeight="1">
      <c r="A64" s="92"/>
      <c r="B64" s="58" t="s">
        <v>195</v>
      </c>
      <c r="C64" s="58" t="s">
        <v>209</v>
      </c>
      <c r="D64" s="59" t="s">
        <v>325</v>
      </c>
      <c r="E64" s="62" t="s">
        <v>326</v>
      </c>
      <c r="F64" s="63">
        <v>2.5</v>
      </c>
      <c r="G64" s="63">
        <v>2.5</v>
      </c>
      <c r="H64" s="63"/>
      <c r="I64" s="68"/>
    </row>
    <row r="65" spans="1:9" ht="19.899999999999999" customHeight="1">
      <c r="B65" s="58" t="s">
        <v>195</v>
      </c>
      <c r="C65" s="58" t="s">
        <v>196</v>
      </c>
      <c r="D65" s="59" t="s">
        <v>303</v>
      </c>
      <c r="E65" s="62" t="s">
        <v>304</v>
      </c>
      <c r="F65" s="63">
        <v>300.7</v>
      </c>
      <c r="G65" s="63">
        <v>300.7</v>
      </c>
      <c r="H65" s="63"/>
      <c r="I65" s="68"/>
    </row>
    <row r="66" spans="1:9" ht="19.899999999999999" customHeight="1">
      <c r="A66" s="117"/>
      <c r="B66" s="58" t="s">
        <v>195</v>
      </c>
      <c r="C66" s="58" t="s">
        <v>196</v>
      </c>
      <c r="D66" s="59" t="s">
        <v>306</v>
      </c>
      <c r="E66" s="62" t="s">
        <v>307</v>
      </c>
      <c r="F66" s="63">
        <v>3.24</v>
      </c>
      <c r="G66" s="63">
        <v>3.24</v>
      </c>
      <c r="H66" s="63"/>
      <c r="I66" s="68"/>
    </row>
    <row r="67" spans="1:9" ht="19.899999999999999" customHeight="1">
      <c r="A67" s="117"/>
      <c r="B67" s="58" t="s">
        <v>195</v>
      </c>
      <c r="C67" s="58" t="s">
        <v>196</v>
      </c>
      <c r="D67" s="59" t="s">
        <v>305</v>
      </c>
      <c r="E67" s="62" t="s">
        <v>194</v>
      </c>
      <c r="F67" s="63">
        <v>297.45999999999998</v>
      </c>
      <c r="G67" s="63">
        <v>297.45999999999998</v>
      </c>
      <c r="H67" s="63"/>
      <c r="I67" s="68"/>
    </row>
    <row r="68" spans="1:9" ht="19.899999999999999" customHeight="1">
      <c r="B68" s="58" t="s">
        <v>195</v>
      </c>
      <c r="C68" s="58" t="s">
        <v>200</v>
      </c>
      <c r="D68" s="59" t="s">
        <v>315</v>
      </c>
      <c r="E68" s="62" t="s">
        <v>316</v>
      </c>
      <c r="F68" s="63">
        <v>243.76</v>
      </c>
      <c r="G68" s="63">
        <v>243.76</v>
      </c>
      <c r="H68" s="63"/>
      <c r="I68" s="68"/>
    </row>
    <row r="69" spans="1:9" ht="19.899999999999999" customHeight="1">
      <c r="A69" s="117"/>
      <c r="B69" s="58" t="s">
        <v>195</v>
      </c>
      <c r="C69" s="58" t="s">
        <v>200</v>
      </c>
      <c r="D69" s="59" t="s">
        <v>319</v>
      </c>
      <c r="E69" s="62" t="s">
        <v>320</v>
      </c>
      <c r="F69" s="63">
        <v>24.79</v>
      </c>
      <c r="G69" s="63">
        <v>24.79</v>
      </c>
      <c r="H69" s="63"/>
      <c r="I69" s="68"/>
    </row>
    <row r="70" spans="1:9" ht="19.899999999999999" customHeight="1">
      <c r="A70" s="117"/>
      <c r="B70" s="58" t="s">
        <v>195</v>
      </c>
      <c r="C70" s="58" t="s">
        <v>200</v>
      </c>
      <c r="D70" s="59" t="s">
        <v>317</v>
      </c>
      <c r="E70" s="62" t="s">
        <v>318</v>
      </c>
      <c r="F70" s="63">
        <v>217.27</v>
      </c>
      <c r="G70" s="63">
        <v>217.27</v>
      </c>
      <c r="H70" s="63"/>
      <c r="I70" s="68"/>
    </row>
    <row r="71" spans="1:9" ht="19.899999999999999" customHeight="1">
      <c r="A71" s="117"/>
      <c r="B71" s="58" t="s">
        <v>195</v>
      </c>
      <c r="C71" s="58" t="s">
        <v>200</v>
      </c>
      <c r="D71" s="59" t="s">
        <v>321</v>
      </c>
      <c r="E71" s="62" t="s">
        <v>322</v>
      </c>
      <c r="F71" s="63">
        <v>1.71</v>
      </c>
      <c r="G71" s="63">
        <v>1.71</v>
      </c>
      <c r="H71" s="63"/>
      <c r="I71" s="68"/>
    </row>
    <row r="72" spans="1:9" ht="19.899999999999999" customHeight="1">
      <c r="B72" s="58" t="s">
        <v>195</v>
      </c>
      <c r="C72" s="58" t="s">
        <v>327</v>
      </c>
      <c r="D72" s="59" t="s">
        <v>328</v>
      </c>
      <c r="E72" s="62" t="s">
        <v>329</v>
      </c>
      <c r="F72" s="63">
        <v>40.03</v>
      </c>
      <c r="G72" s="63">
        <v>40.03</v>
      </c>
      <c r="H72" s="63"/>
      <c r="I72" s="68"/>
    </row>
    <row r="73" spans="1:9" ht="19.899999999999999" customHeight="1">
      <c r="B73" s="58" t="s">
        <v>195</v>
      </c>
      <c r="C73" s="58" t="s">
        <v>282</v>
      </c>
      <c r="D73" s="59" t="s">
        <v>301</v>
      </c>
      <c r="E73" s="62" t="s">
        <v>302</v>
      </c>
      <c r="F73" s="63">
        <v>209.9</v>
      </c>
      <c r="G73" s="63">
        <v>209.9</v>
      </c>
      <c r="H73" s="63"/>
      <c r="I73" s="68"/>
    </row>
    <row r="74" spans="1:9" ht="19.899999999999999" customHeight="1">
      <c r="B74" s="58" t="s">
        <v>195</v>
      </c>
      <c r="C74" s="58" t="s">
        <v>308</v>
      </c>
      <c r="D74" s="59" t="s">
        <v>309</v>
      </c>
      <c r="E74" s="62" t="s">
        <v>310</v>
      </c>
      <c r="F74" s="63">
        <v>114.82</v>
      </c>
      <c r="G74" s="63">
        <v>114.82</v>
      </c>
      <c r="H74" s="63"/>
      <c r="I74" s="68"/>
    </row>
    <row r="75" spans="1:9" ht="19.899999999999999" customHeight="1">
      <c r="B75" s="58" t="s">
        <v>195</v>
      </c>
      <c r="C75" s="58" t="s">
        <v>279</v>
      </c>
      <c r="D75" s="59" t="s">
        <v>311</v>
      </c>
      <c r="E75" s="62" t="s">
        <v>312</v>
      </c>
      <c r="F75" s="63">
        <v>99.83</v>
      </c>
      <c r="G75" s="63">
        <v>99.83</v>
      </c>
      <c r="H75" s="63"/>
      <c r="I75" s="68"/>
    </row>
    <row r="76" spans="1:9" ht="19.899999999999999" customHeight="1">
      <c r="B76" s="58" t="s">
        <v>21</v>
      </c>
      <c r="C76" s="58" t="s">
        <v>21</v>
      </c>
      <c r="D76" s="59" t="s">
        <v>330</v>
      </c>
      <c r="E76" s="62" t="s">
        <v>331</v>
      </c>
      <c r="F76" s="63">
        <f>-1.2+97.71</f>
        <v>96.51</v>
      </c>
      <c r="G76" s="63">
        <f>-1.2+97.71</f>
        <v>96.51</v>
      </c>
      <c r="H76" s="63"/>
      <c r="I76" s="68"/>
    </row>
    <row r="77" spans="1:9" ht="19.899999999999999" customHeight="1">
      <c r="A77" s="92"/>
      <c r="B77" s="58" t="s">
        <v>214</v>
      </c>
      <c r="C77" s="58" t="s">
        <v>215</v>
      </c>
      <c r="D77" s="59" t="s">
        <v>332</v>
      </c>
      <c r="E77" s="62" t="s">
        <v>333</v>
      </c>
      <c r="F77" s="63">
        <v>96.51</v>
      </c>
      <c r="G77" s="63">
        <v>96.51</v>
      </c>
      <c r="H77" s="63"/>
      <c r="I77" s="68"/>
    </row>
    <row r="78" spans="1:9" ht="19.899999999999999" customHeight="1">
      <c r="A78" s="117"/>
      <c r="B78" s="58" t="s">
        <v>214</v>
      </c>
      <c r="C78" s="58" t="s">
        <v>215</v>
      </c>
      <c r="D78" s="59" t="s">
        <v>334</v>
      </c>
      <c r="E78" s="62" t="s">
        <v>335</v>
      </c>
      <c r="F78" s="63">
        <v>93.24</v>
      </c>
      <c r="G78" s="63">
        <v>93.24</v>
      </c>
      <c r="H78" s="63"/>
      <c r="I78" s="68"/>
    </row>
    <row r="79" spans="1:9" ht="19.899999999999999" customHeight="1">
      <c r="A79" s="117"/>
      <c r="B79" s="58" t="s">
        <v>214</v>
      </c>
      <c r="C79" s="58" t="s">
        <v>215</v>
      </c>
      <c r="D79" s="59" t="s">
        <v>336</v>
      </c>
      <c r="E79" s="62" t="s">
        <v>337</v>
      </c>
      <c r="F79" s="63">
        <v>3.27</v>
      </c>
      <c r="G79" s="63">
        <v>3.27</v>
      </c>
      <c r="H79" s="63"/>
      <c r="I79" s="68"/>
    </row>
    <row r="80" spans="1:9" ht="19.899999999999999" customHeight="1">
      <c r="B80" s="58" t="s">
        <v>214</v>
      </c>
      <c r="C80" s="58" t="s">
        <v>293</v>
      </c>
      <c r="D80" s="59" t="s">
        <v>338</v>
      </c>
      <c r="E80" s="62" t="s">
        <v>339</v>
      </c>
      <c r="F80" s="63"/>
      <c r="G80" s="63"/>
      <c r="H80" s="63"/>
      <c r="I80" s="68"/>
    </row>
    <row r="81" spans="1:10" ht="19.899999999999999" customHeight="1">
      <c r="B81" s="58" t="s">
        <v>21</v>
      </c>
      <c r="C81" s="58" t="s">
        <v>21</v>
      </c>
      <c r="D81" s="59" t="s">
        <v>71</v>
      </c>
      <c r="E81" s="62" t="s">
        <v>108</v>
      </c>
      <c r="F81" s="63">
        <f>-5.05+505.74</f>
        <v>500.69</v>
      </c>
      <c r="G81" s="63">
        <f>-5.05+447.95</f>
        <v>442.9</v>
      </c>
      <c r="H81" s="63">
        <v>57.79</v>
      </c>
      <c r="I81" s="68"/>
      <c r="J81" s="101"/>
    </row>
    <row r="82" spans="1:10" ht="19.899999999999999" customHeight="1">
      <c r="A82" s="92"/>
      <c r="B82" s="58" t="s">
        <v>21</v>
      </c>
      <c r="C82" s="58" t="s">
        <v>21</v>
      </c>
      <c r="D82" s="59" t="s">
        <v>250</v>
      </c>
      <c r="E82" s="62" t="s">
        <v>251</v>
      </c>
      <c r="F82" s="63">
        <v>57.79</v>
      </c>
      <c r="G82" s="63"/>
      <c r="H82" s="63">
        <v>57.79</v>
      </c>
      <c r="I82" s="68"/>
    </row>
    <row r="83" spans="1:10" ht="19.899999999999999" customHeight="1">
      <c r="A83" s="92"/>
      <c r="B83" s="58" t="s">
        <v>177</v>
      </c>
      <c r="C83" s="58" t="s">
        <v>270</v>
      </c>
      <c r="D83" s="59" t="s">
        <v>271</v>
      </c>
      <c r="E83" s="62" t="s">
        <v>272</v>
      </c>
      <c r="F83" s="63">
        <v>5</v>
      </c>
      <c r="G83" s="63"/>
      <c r="H83" s="63">
        <v>5</v>
      </c>
      <c r="I83" s="68"/>
    </row>
    <row r="84" spans="1:10" ht="19.899999999999999" customHeight="1">
      <c r="B84" s="58" t="s">
        <v>177</v>
      </c>
      <c r="C84" s="58" t="s">
        <v>178</v>
      </c>
      <c r="D84" s="59" t="s">
        <v>263</v>
      </c>
      <c r="E84" s="62" t="s">
        <v>264</v>
      </c>
      <c r="F84" s="63">
        <v>6.79</v>
      </c>
      <c r="G84" s="63"/>
      <c r="H84" s="63">
        <v>6.79</v>
      </c>
      <c r="I84" s="68"/>
    </row>
    <row r="85" spans="1:10" ht="19.899999999999999" customHeight="1">
      <c r="A85" s="117"/>
      <c r="B85" s="58" t="s">
        <v>177</v>
      </c>
      <c r="C85" s="58" t="s">
        <v>178</v>
      </c>
      <c r="D85" s="59" t="s">
        <v>268</v>
      </c>
      <c r="E85" s="62" t="s">
        <v>269</v>
      </c>
      <c r="F85" s="63">
        <v>0.12</v>
      </c>
      <c r="G85" s="63"/>
      <c r="H85" s="63">
        <v>0.12</v>
      </c>
      <c r="I85" s="68"/>
    </row>
    <row r="86" spans="1:10" ht="19.899999999999999" customHeight="1">
      <c r="A86" s="117"/>
      <c r="B86" s="58" t="s">
        <v>177</v>
      </c>
      <c r="C86" s="58" t="s">
        <v>178</v>
      </c>
      <c r="D86" s="59" t="s">
        <v>265</v>
      </c>
      <c r="E86" s="62" t="s">
        <v>176</v>
      </c>
      <c r="F86" s="63">
        <v>2</v>
      </c>
      <c r="G86" s="63"/>
      <c r="H86" s="63">
        <v>2</v>
      </c>
      <c r="I86" s="68"/>
    </row>
    <row r="87" spans="1:10" ht="19.899999999999999" customHeight="1">
      <c r="A87" s="117"/>
      <c r="B87" s="58" t="s">
        <v>177</v>
      </c>
      <c r="C87" s="58" t="s">
        <v>178</v>
      </c>
      <c r="D87" s="59" t="s">
        <v>266</v>
      </c>
      <c r="E87" s="62" t="s">
        <v>267</v>
      </c>
      <c r="F87" s="63">
        <v>4.67</v>
      </c>
      <c r="G87" s="63"/>
      <c r="H87" s="63">
        <v>4.67</v>
      </c>
      <c r="I87" s="68"/>
    </row>
    <row r="88" spans="1:10" ht="19.899999999999999" customHeight="1">
      <c r="B88" s="58" t="s">
        <v>177</v>
      </c>
      <c r="C88" s="58" t="s">
        <v>196</v>
      </c>
      <c r="D88" s="59" t="s">
        <v>255</v>
      </c>
      <c r="E88" s="62" t="s">
        <v>256</v>
      </c>
      <c r="F88" s="63">
        <v>15</v>
      </c>
      <c r="G88" s="63"/>
      <c r="H88" s="63">
        <v>15</v>
      </c>
      <c r="I88" s="68"/>
    </row>
    <row r="89" spans="1:10" ht="19.899999999999999" customHeight="1">
      <c r="B89" s="58" t="s">
        <v>177</v>
      </c>
      <c r="C89" s="58" t="s">
        <v>287</v>
      </c>
      <c r="D89" s="59" t="s">
        <v>288</v>
      </c>
      <c r="E89" s="62" t="s">
        <v>289</v>
      </c>
      <c r="F89" s="63">
        <v>17.7</v>
      </c>
      <c r="G89" s="63"/>
      <c r="H89" s="63">
        <v>17.7</v>
      </c>
      <c r="I89" s="68"/>
    </row>
    <row r="90" spans="1:10" ht="19.899999999999999" customHeight="1">
      <c r="B90" s="58" t="s">
        <v>177</v>
      </c>
      <c r="C90" s="58" t="s">
        <v>257</v>
      </c>
      <c r="D90" s="59" t="s">
        <v>258</v>
      </c>
      <c r="E90" s="62" t="s">
        <v>259</v>
      </c>
      <c r="F90" s="63">
        <v>2.59</v>
      </c>
      <c r="G90" s="63"/>
      <c r="H90" s="63">
        <v>2.59</v>
      </c>
      <c r="I90" s="68"/>
    </row>
    <row r="91" spans="1:10" ht="19.899999999999999" customHeight="1">
      <c r="B91" s="58" t="s">
        <v>177</v>
      </c>
      <c r="C91" s="58" t="s">
        <v>279</v>
      </c>
      <c r="D91" s="59" t="s">
        <v>280</v>
      </c>
      <c r="E91" s="62" t="s">
        <v>281</v>
      </c>
      <c r="F91" s="63">
        <v>1</v>
      </c>
      <c r="G91" s="63"/>
      <c r="H91" s="63">
        <v>1</v>
      </c>
      <c r="I91" s="68"/>
    </row>
    <row r="92" spans="1:10" ht="19.899999999999999" customHeight="1">
      <c r="B92" s="58" t="s">
        <v>177</v>
      </c>
      <c r="C92" s="58" t="s">
        <v>273</v>
      </c>
      <c r="D92" s="59" t="s">
        <v>274</v>
      </c>
      <c r="E92" s="62" t="s">
        <v>275</v>
      </c>
      <c r="F92" s="63">
        <v>3.91</v>
      </c>
      <c r="G92" s="63"/>
      <c r="H92" s="63">
        <v>3.91</v>
      </c>
      <c r="I92" s="68"/>
    </row>
    <row r="93" spans="1:10" ht="19.899999999999999" customHeight="1">
      <c r="B93" s="58" t="s">
        <v>177</v>
      </c>
      <c r="C93" s="58" t="s">
        <v>215</v>
      </c>
      <c r="D93" s="59" t="s">
        <v>285</v>
      </c>
      <c r="E93" s="62" t="s">
        <v>286</v>
      </c>
      <c r="F93" s="63">
        <v>5</v>
      </c>
      <c r="G93" s="63"/>
      <c r="H93" s="63">
        <v>5</v>
      </c>
      <c r="I93" s="68"/>
    </row>
    <row r="94" spans="1:10" ht="19.899999999999999" customHeight="1">
      <c r="B94" s="58" t="s">
        <v>177</v>
      </c>
      <c r="C94" s="58" t="s">
        <v>252</v>
      </c>
      <c r="D94" s="59" t="s">
        <v>253</v>
      </c>
      <c r="E94" s="62" t="s">
        <v>254</v>
      </c>
      <c r="F94" s="63">
        <v>0.8</v>
      </c>
      <c r="G94" s="63"/>
      <c r="H94" s="63">
        <v>0.8</v>
      </c>
      <c r="I94" s="68"/>
    </row>
    <row r="95" spans="1:10" ht="19.899999999999999" customHeight="1">
      <c r="B95" s="58" t="s">
        <v>21</v>
      </c>
      <c r="C95" s="58" t="s">
        <v>21</v>
      </c>
      <c r="D95" s="59" t="s">
        <v>299</v>
      </c>
      <c r="E95" s="62" t="s">
        <v>300</v>
      </c>
      <c r="F95" s="63">
        <f>-5.05+437.87</f>
        <v>432.82</v>
      </c>
      <c r="G95" s="63">
        <f>-5.05+437.87</f>
        <v>432.82</v>
      </c>
      <c r="H95" s="63"/>
      <c r="I95" s="68"/>
    </row>
    <row r="96" spans="1:10" ht="19.899999999999999" customHeight="1">
      <c r="A96" s="92"/>
      <c r="B96" s="58" t="s">
        <v>195</v>
      </c>
      <c r="C96" s="58" t="s">
        <v>276</v>
      </c>
      <c r="D96" s="59" t="s">
        <v>340</v>
      </c>
      <c r="E96" s="62" t="s">
        <v>341</v>
      </c>
      <c r="F96" s="63">
        <v>85.33</v>
      </c>
      <c r="G96" s="63">
        <v>85.33</v>
      </c>
      <c r="H96" s="63"/>
      <c r="I96" s="68"/>
    </row>
    <row r="97" spans="1:10" ht="19.899999999999999" customHeight="1">
      <c r="B97" s="58" t="s">
        <v>195</v>
      </c>
      <c r="C97" s="58" t="s">
        <v>200</v>
      </c>
      <c r="D97" s="59" t="s">
        <v>315</v>
      </c>
      <c r="E97" s="62" t="s">
        <v>316</v>
      </c>
      <c r="F97" s="63">
        <v>104.34</v>
      </c>
      <c r="G97" s="63">
        <v>104.34</v>
      </c>
      <c r="H97" s="63"/>
      <c r="I97" s="68"/>
    </row>
    <row r="98" spans="1:10" ht="19.899999999999999" customHeight="1">
      <c r="A98" s="92"/>
      <c r="B98" s="58" t="s">
        <v>195</v>
      </c>
      <c r="C98" s="58" t="s">
        <v>200</v>
      </c>
      <c r="D98" s="59" t="s">
        <v>317</v>
      </c>
      <c r="E98" s="62" t="s">
        <v>318</v>
      </c>
      <c r="F98" s="63">
        <f>-5.05+104.34</f>
        <v>99.29</v>
      </c>
      <c r="G98" s="63">
        <f>-5.05+104.34</f>
        <v>99.29</v>
      </c>
      <c r="H98" s="63"/>
      <c r="I98" s="68"/>
    </row>
    <row r="99" spans="1:10" ht="19.899999999999999" customHeight="1">
      <c r="B99" s="58" t="s">
        <v>195</v>
      </c>
      <c r="C99" s="58" t="s">
        <v>308</v>
      </c>
      <c r="D99" s="59" t="s">
        <v>309</v>
      </c>
      <c r="E99" s="62" t="s">
        <v>310</v>
      </c>
      <c r="F99" s="63">
        <v>50.39</v>
      </c>
      <c r="G99" s="63">
        <v>50.39</v>
      </c>
      <c r="H99" s="63"/>
      <c r="I99" s="68"/>
    </row>
    <row r="100" spans="1:10" ht="19.899999999999999" customHeight="1">
      <c r="B100" s="58" t="s">
        <v>195</v>
      </c>
      <c r="C100" s="58" t="s">
        <v>279</v>
      </c>
      <c r="D100" s="59" t="s">
        <v>311</v>
      </c>
      <c r="E100" s="62" t="s">
        <v>312</v>
      </c>
      <c r="F100" s="63">
        <v>44.53</v>
      </c>
      <c r="G100" s="63">
        <v>44.53</v>
      </c>
      <c r="H100" s="63"/>
      <c r="I100" s="68"/>
    </row>
    <row r="101" spans="1:10" ht="19.899999999999999" customHeight="1">
      <c r="B101" s="58" t="s">
        <v>195</v>
      </c>
      <c r="C101" s="58" t="s">
        <v>209</v>
      </c>
      <c r="D101" s="59" t="s">
        <v>323</v>
      </c>
      <c r="E101" s="62" t="s">
        <v>324</v>
      </c>
      <c r="F101" s="63">
        <v>2.37</v>
      </c>
      <c r="G101" s="63">
        <v>2.37</v>
      </c>
      <c r="H101" s="63"/>
      <c r="I101" s="68"/>
    </row>
    <row r="102" spans="1:10" ht="19.899999999999999" customHeight="1">
      <c r="A102" s="117"/>
      <c r="B102" s="58" t="s">
        <v>195</v>
      </c>
      <c r="C102" s="58" t="s">
        <v>209</v>
      </c>
      <c r="D102" s="59" t="s">
        <v>325</v>
      </c>
      <c r="E102" s="62" t="s">
        <v>326</v>
      </c>
      <c r="F102" s="63">
        <v>1.08</v>
      </c>
      <c r="G102" s="63">
        <v>1.08</v>
      </c>
      <c r="H102" s="63"/>
      <c r="I102" s="68"/>
    </row>
    <row r="103" spans="1:10" ht="19.899999999999999" customHeight="1">
      <c r="A103" s="117"/>
      <c r="B103" s="58" t="s">
        <v>195</v>
      </c>
      <c r="C103" s="58" t="s">
        <v>209</v>
      </c>
      <c r="D103" s="59" t="s">
        <v>342</v>
      </c>
      <c r="E103" s="62" t="s">
        <v>343</v>
      </c>
      <c r="F103" s="63">
        <v>1.29</v>
      </c>
      <c r="G103" s="63">
        <v>1.29</v>
      </c>
      <c r="H103" s="63"/>
      <c r="I103" s="68"/>
    </row>
    <row r="104" spans="1:10" ht="19.899999999999999" customHeight="1">
      <c r="B104" s="58" t="s">
        <v>195</v>
      </c>
      <c r="C104" s="58" t="s">
        <v>196</v>
      </c>
      <c r="D104" s="59" t="s">
        <v>303</v>
      </c>
      <c r="E104" s="62" t="s">
        <v>304</v>
      </c>
      <c r="F104" s="63">
        <v>128.99</v>
      </c>
      <c r="G104" s="63">
        <v>128.99</v>
      </c>
      <c r="H104" s="63"/>
      <c r="I104" s="68"/>
    </row>
    <row r="105" spans="1:10" ht="19.899999999999999" customHeight="1">
      <c r="A105" s="117"/>
      <c r="B105" s="58" t="s">
        <v>195</v>
      </c>
      <c r="C105" s="58" t="s">
        <v>196</v>
      </c>
      <c r="D105" s="59" t="s">
        <v>305</v>
      </c>
      <c r="E105" s="62" t="s">
        <v>194</v>
      </c>
      <c r="F105" s="63">
        <v>127.31</v>
      </c>
      <c r="G105" s="63">
        <v>127.31</v>
      </c>
      <c r="H105" s="63"/>
      <c r="I105" s="68"/>
    </row>
    <row r="106" spans="1:10" ht="19.899999999999999" customHeight="1">
      <c r="A106" s="117"/>
      <c r="B106" s="58" t="s">
        <v>195</v>
      </c>
      <c r="C106" s="58" t="s">
        <v>196</v>
      </c>
      <c r="D106" s="59" t="s">
        <v>306</v>
      </c>
      <c r="E106" s="62" t="s">
        <v>307</v>
      </c>
      <c r="F106" s="63">
        <v>1.67</v>
      </c>
      <c r="G106" s="63">
        <v>1.67</v>
      </c>
      <c r="H106" s="63"/>
      <c r="I106" s="68"/>
    </row>
    <row r="107" spans="1:10" ht="19.899999999999999" customHeight="1">
      <c r="B107" s="58" t="s">
        <v>195</v>
      </c>
      <c r="C107" s="58" t="s">
        <v>327</v>
      </c>
      <c r="D107" s="59" t="s">
        <v>328</v>
      </c>
      <c r="E107" s="62" t="s">
        <v>329</v>
      </c>
      <c r="F107" s="63">
        <v>17.25</v>
      </c>
      <c r="G107" s="63">
        <v>17.25</v>
      </c>
      <c r="H107" s="63"/>
      <c r="I107" s="68"/>
    </row>
    <row r="108" spans="1:10" ht="19.899999999999999" customHeight="1">
      <c r="B108" s="58" t="s">
        <v>195</v>
      </c>
      <c r="C108" s="58" t="s">
        <v>282</v>
      </c>
      <c r="D108" s="59" t="s">
        <v>301</v>
      </c>
      <c r="E108" s="62" t="s">
        <v>302</v>
      </c>
      <c r="F108" s="63">
        <v>4.66</v>
      </c>
      <c r="G108" s="63">
        <v>4.66</v>
      </c>
      <c r="H108" s="63"/>
      <c r="I108" s="68"/>
    </row>
    <row r="109" spans="1:10" ht="19.899999999999999" customHeight="1">
      <c r="B109" s="58" t="s">
        <v>21</v>
      </c>
      <c r="C109" s="58" t="s">
        <v>21</v>
      </c>
      <c r="D109" s="59" t="s">
        <v>330</v>
      </c>
      <c r="E109" s="62" t="s">
        <v>331</v>
      </c>
      <c r="F109" s="63">
        <v>10.08</v>
      </c>
      <c r="G109" s="63">
        <v>10.08</v>
      </c>
      <c r="H109" s="63"/>
      <c r="I109" s="68"/>
    </row>
    <row r="110" spans="1:10" ht="19.899999999999999" customHeight="1">
      <c r="A110" s="92"/>
      <c r="B110" s="58" t="s">
        <v>214</v>
      </c>
      <c r="C110" s="58" t="s">
        <v>215</v>
      </c>
      <c r="D110" s="59" t="s">
        <v>332</v>
      </c>
      <c r="E110" s="62" t="s">
        <v>333</v>
      </c>
      <c r="F110" s="63">
        <v>10.08</v>
      </c>
      <c r="G110" s="63">
        <v>10.08</v>
      </c>
      <c r="H110" s="63"/>
      <c r="I110" s="68"/>
    </row>
    <row r="111" spans="1:10" ht="19.899999999999999" customHeight="1">
      <c r="A111" s="92"/>
      <c r="B111" s="58" t="s">
        <v>214</v>
      </c>
      <c r="C111" s="58" t="s">
        <v>215</v>
      </c>
      <c r="D111" s="59" t="s">
        <v>334</v>
      </c>
      <c r="E111" s="62" t="s">
        <v>335</v>
      </c>
      <c r="F111" s="63">
        <v>10.08</v>
      </c>
      <c r="G111" s="63">
        <v>10.08</v>
      </c>
      <c r="H111" s="63"/>
      <c r="I111" s="68"/>
    </row>
    <row r="112" spans="1:10" ht="19.899999999999999" customHeight="1">
      <c r="B112" s="58" t="s">
        <v>21</v>
      </c>
      <c r="C112" s="58" t="s">
        <v>21</v>
      </c>
      <c r="D112" s="59" t="s">
        <v>75</v>
      </c>
      <c r="E112" s="62" t="s">
        <v>117</v>
      </c>
      <c r="F112" s="63">
        <v>185.61</v>
      </c>
      <c r="G112" s="63">
        <v>163.58000000000001</v>
      </c>
      <c r="H112" s="63">
        <v>22.03</v>
      </c>
      <c r="I112" s="68"/>
      <c r="J112" s="100"/>
    </row>
    <row r="113" spans="1:9" ht="19.899999999999999" customHeight="1">
      <c r="A113" s="92"/>
      <c r="B113" s="58" t="s">
        <v>21</v>
      </c>
      <c r="C113" s="58" t="s">
        <v>21</v>
      </c>
      <c r="D113" s="59" t="s">
        <v>299</v>
      </c>
      <c r="E113" s="62" t="s">
        <v>300</v>
      </c>
      <c r="F113" s="63">
        <v>161.06</v>
      </c>
      <c r="G113" s="63">
        <v>161.06</v>
      </c>
      <c r="H113" s="63"/>
      <c r="I113" s="68"/>
    </row>
    <row r="114" spans="1:9" ht="19.899999999999999" customHeight="1">
      <c r="A114" s="92"/>
      <c r="B114" s="58" t="s">
        <v>195</v>
      </c>
      <c r="C114" s="58" t="s">
        <v>276</v>
      </c>
      <c r="D114" s="59" t="s">
        <v>340</v>
      </c>
      <c r="E114" s="62" t="s">
        <v>341</v>
      </c>
      <c r="F114" s="63">
        <v>33.17</v>
      </c>
      <c r="G114" s="63">
        <v>33.17</v>
      </c>
      <c r="H114" s="63"/>
      <c r="I114" s="68"/>
    </row>
    <row r="115" spans="1:9" ht="19.899999999999999" customHeight="1">
      <c r="B115" s="58" t="s">
        <v>195</v>
      </c>
      <c r="C115" s="58" t="s">
        <v>209</v>
      </c>
      <c r="D115" s="59" t="s">
        <v>323</v>
      </c>
      <c r="E115" s="62" t="s">
        <v>324</v>
      </c>
      <c r="F115" s="63">
        <v>0.88</v>
      </c>
      <c r="G115" s="63">
        <v>0.88</v>
      </c>
      <c r="H115" s="63"/>
      <c r="I115" s="68"/>
    </row>
    <row r="116" spans="1:9" ht="19.899999999999999" customHeight="1">
      <c r="A116" s="117"/>
      <c r="B116" s="58" t="s">
        <v>195</v>
      </c>
      <c r="C116" s="58" t="s">
        <v>209</v>
      </c>
      <c r="D116" s="59" t="s">
        <v>342</v>
      </c>
      <c r="E116" s="62" t="s">
        <v>343</v>
      </c>
      <c r="F116" s="63">
        <v>0.48</v>
      </c>
      <c r="G116" s="63">
        <v>0.48</v>
      </c>
      <c r="H116" s="63"/>
      <c r="I116" s="68"/>
    </row>
    <row r="117" spans="1:9" ht="19.899999999999999" customHeight="1">
      <c r="A117" s="117"/>
      <c r="B117" s="58" t="s">
        <v>195</v>
      </c>
      <c r="C117" s="58" t="s">
        <v>209</v>
      </c>
      <c r="D117" s="59" t="s">
        <v>325</v>
      </c>
      <c r="E117" s="62" t="s">
        <v>326</v>
      </c>
      <c r="F117" s="63">
        <v>0.4</v>
      </c>
      <c r="G117" s="63">
        <v>0.4</v>
      </c>
      <c r="H117" s="63"/>
      <c r="I117" s="68"/>
    </row>
    <row r="118" spans="1:9" ht="19.899999999999999" customHeight="1">
      <c r="B118" s="58" t="s">
        <v>195</v>
      </c>
      <c r="C118" s="58" t="s">
        <v>282</v>
      </c>
      <c r="D118" s="59" t="s">
        <v>301</v>
      </c>
      <c r="E118" s="62" t="s">
        <v>302</v>
      </c>
      <c r="F118" s="63">
        <v>1.19</v>
      </c>
      <c r="G118" s="63">
        <v>1.19</v>
      </c>
      <c r="H118" s="63"/>
      <c r="I118" s="68"/>
    </row>
    <row r="119" spans="1:9" ht="19.899999999999999" customHeight="1">
      <c r="B119" s="58" t="s">
        <v>195</v>
      </c>
      <c r="C119" s="58" t="s">
        <v>279</v>
      </c>
      <c r="D119" s="59" t="s">
        <v>311</v>
      </c>
      <c r="E119" s="62" t="s">
        <v>312</v>
      </c>
      <c r="F119" s="63">
        <v>16.8</v>
      </c>
      <c r="G119" s="63">
        <v>16.8</v>
      </c>
      <c r="H119" s="63"/>
      <c r="I119" s="68"/>
    </row>
    <row r="120" spans="1:9" ht="19.899999999999999" customHeight="1">
      <c r="B120" s="58" t="s">
        <v>195</v>
      </c>
      <c r="C120" s="58" t="s">
        <v>327</v>
      </c>
      <c r="D120" s="59" t="s">
        <v>328</v>
      </c>
      <c r="E120" s="62" t="s">
        <v>329</v>
      </c>
      <c r="F120" s="63">
        <v>6.4</v>
      </c>
      <c r="G120" s="63">
        <v>6.4</v>
      </c>
      <c r="H120" s="63"/>
      <c r="I120" s="68"/>
    </row>
    <row r="121" spans="1:9" ht="19.899999999999999" customHeight="1">
      <c r="B121" s="58" t="s">
        <v>195</v>
      </c>
      <c r="C121" s="58" t="s">
        <v>308</v>
      </c>
      <c r="D121" s="59" t="s">
        <v>309</v>
      </c>
      <c r="E121" s="62" t="s">
        <v>310</v>
      </c>
      <c r="F121" s="63">
        <v>18.8</v>
      </c>
      <c r="G121" s="63">
        <v>18.8</v>
      </c>
      <c r="H121" s="63"/>
      <c r="I121" s="68"/>
    </row>
    <row r="122" spans="1:9" ht="19.899999999999999" customHeight="1">
      <c r="B122" s="58" t="s">
        <v>195</v>
      </c>
      <c r="C122" s="58" t="s">
        <v>200</v>
      </c>
      <c r="D122" s="59" t="s">
        <v>315</v>
      </c>
      <c r="E122" s="62" t="s">
        <v>316</v>
      </c>
      <c r="F122" s="63">
        <f>-5.05+37.53</f>
        <v>32.479999999999997</v>
      </c>
      <c r="G122" s="63">
        <f>-5.05+37.53</f>
        <v>32.479999999999997</v>
      </c>
      <c r="H122" s="63"/>
      <c r="I122" s="68"/>
    </row>
    <row r="123" spans="1:9" ht="19.899999999999999" customHeight="1">
      <c r="A123" s="92"/>
      <c r="B123" s="58" t="s">
        <v>195</v>
      </c>
      <c r="C123" s="58" t="s">
        <v>200</v>
      </c>
      <c r="D123" s="59" t="s">
        <v>317</v>
      </c>
      <c r="E123" s="62" t="s">
        <v>318</v>
      </c>
      <c r="F123" s="63">
        <f>-5.05+37.53</f>
        <v>32.479999999999997</v>
      </c>
      <c r="G123" s="63">
        <f>-5.05+37.53</f>
        <v>32.479999999999997</v>
      </c>
      <c r="H123" s="63"/>
      <c r="I123" s="68"/>
    </row>
    <row r="124" spans="1:9" ht="19.899999999999999" customHeight="1">
      <c r="B124" s="58" t="s">
        <v>195</v>
      </c>
      <c r="C124" s="58" t="s">
        <v>196</v>
      </c>
      <c r="D124" s="59" t="s">
        <v>303</v>
      </c>
      <c r="E124" s="62" t="s">
        <v>304</v>
      </c>
      <c r="F124" s="63">
        <v>46.29</v>
      </c>
      <c r="G124" s="63">
        <v>46.29</v>
      </c>
      <c r="H124" s="63"/>
      <c r="I124" s="68"/>
    </row>
    <row r="125" spans="1:9" ht="19.899999999999999" customHeight="1">
      <c r="A125" s="117"/>
      <c r="B125" s="58" t="s">
        <v>195</v>
      </c>
      <c r="C125" s="58" t="s">
        <v>196</v>
      </c>
      <c r="D125" s="59" t="s">
        <v>306</v>
      </c>
      <c r="E125" s="62" t="s">
        <v>307</v>
      </c>
      <c r="F125" s="63">
        <v>0.65</v>
      </c>
      <c r="G125" s="63">
        <v>0.65</v>
      </c>
      <c r="H125" s="63"/>
      <c r="I125" s="68"/>
    </row>
    <row r="126" spans="1:9" ht="19.899999999999999" customHeight="1">
      <c r="A126" s="117"/>
      <c r="B126" s="58" t="s">
        <v>195</v>
      </c>
      <c r="C126" s="58" t="s">
        <v>196</v>
      </c>
      <c r="D126" s="59" t="s">
        <v>305</v>
      </c>
      <c r="E126" s="62" t="s">
        <v>194</v>
      </c>
      <c r="F126" s="63">
        <v>45.64</v>
      </c>
      <c r="G126" s="63">
        <v>45.64</v>
      </c>
      <c r="H126" s="63"/>
      <c r="I126" s="68"/>
    </row>
    <row r="127" spans="1:9" ht="19.899999999999999" customHeight="1">
      <c r="B127" s="58" t="s">
        <v>21</v>
      </c>
      <c r="C127" s="58" t="s">
        <v>21</v>
      </c>
      <c r="D127" s="59" t="s">
        <v>330</v>
      </c>
      <c r="E127" s="62" t="s">
        <v>331</v>
      </c>
      <c r="F127" s="63">
        <v>2.52</v>
      </c>
      <c r="G127" s="63">
        <v>2.52</v>
      </c>
      <c r="H127" s="63"/>
      <c r="I127" s="68"/>
    </row>
    <row r="128" spans="1:9" ht="19.899999999999999" customHeight="1">
      <c r="A128" s="92"/>
      <c r="B128" s="58" t="s">
        <v>214</v>
      </c>
      <c r="C128" s="58" t="s">
        <v>215</v>
      </c>
      <c r="D128" s="59" t="s">
        <v>332</v>
      </c>
      <c r="E128" s="62" t="s">
        <v>333</v>
      </c>
      <c r="F128" s="63">
        <v>2.52</v>
      </c>
      <c r="G128" s="63">
        <v>2.52</v>
      </c>
      <c r="H128" s="63"/>
      <c r="I128" s="68"/>
    </row>
    <row r="129" spans="1:9" ht="19.899999999999999" customHeight="1">
      <c r="A129" s="92"/>
      <c r="B129" s="58" t="s">
        <v>214</v>
      </c>
      <c r="C129" s="58" t="s">
        <v>215</v>
      </c>
      <c r="D129" s="59" t="s">
        <v>334</v>
      </c>
      <c r="E129" s="62" t="s">
        <v>335</v>
      </c>
      <c r="F129" s="63">
        <v>2.52</v>
      </c>
      <c r="G129" s="63">
        <v>2.52</v>
      </c>
      <c r="H129" s="63"/>
      <c r="I129" s="68"/>
    </row>
    <row r="130" spans="1:9" ht="19.899999999999999" customHeight="1">
      <c r="B130" s="58" t="s">
        <v>21</v>
      </c>
      <c r="C130" s="58" t="s">
        <v>21</v>
      </c>
      <c r="D130" s="59" t="s">
        <v>250</v>
      </c>
      <c r="E130" s="62" t="s">
        <v>251</v>
      </c>
      <c r="F130" s="63">
        <v>22.03</v>
      </c>
      <c r="G130" s="63"/>
      <c r="H130" s="63">
        <v>22.03</v>
      </c>
      <c r="I130" s="68"/>
    </row>
    <row r="131" spans="1:9" ht="19.899999999999999" customHeight="1">
      <c r="A131" s="92"/>
      <c r="B131" s="58" t="s">
        <v>177</v>
      </c>
      <c r="C131" s="58" t="s">
        <v>252</v>
      </c>
      <c r="D131" s="59" t="s">
        <v>253</v>
      </c>
      <c r="E131" s="62" t="s">
        <v>254</v>
      </c>
      <c r="F131" s="63">
        <v>0.14000000000000001</v>
      </c>
      <c r="G131" s="63"/>
      <c r="H131" s="63">
        <v>0.14000000000000001</v>
      </c>
      <c r="I131" s="68"/>
    </row>
    <row r="132" spans="1:9" ht="19.899999999999999" customHeight="1">
      <c r="B132" s="58" t="s">
        <v>177</v>
      </c>
      <c r="C132" s="58" t="s">
        <v>282</v>
      </c>
      <c r="D132" s="59" t="s">
        <v>283</v>
      </c>
      <c r="E132" s="62" t="s">
        <v>284</v>
      </c>
      <c r="F132" s="63">
        <v>3.51</v>
      </c>
      <c r="G132" s="63"/>
      <c r="H132" s="63">
        <v>3.51</v>
      </c>
      <c r="I132" s="68"/>
    </row>
    <row r="133" spans="1:9" ht="19.899999999999999" customHeight="1">
      <c r="B133" s="58" t="s">
        <v>177</v>
      </c>
      <c r="C133" s="58" t="s">
        <v>273</v>
      </c>
      <c r="D133" s="59" t="s">
        <v>274</v>
      </c>
      <c r="E133" s="62" t="s">
        <v>275</v>
      </c>
      <c r="F133" s="63">
        <v>1.4</v>
      </c>
      <c r="G133" s="63"/>
      <c r="H133" s="63">
        <v>1.4</v>
      </c>
      <c r="I133" s="68"/>
    </row>
    <row r="134" spans="1:9" ht="19.899999999999999" customHeight="1">
      <c r="B134" s="58" t="s">
        <v>177</v>
      </c>
      <c r="C134" s="58" t="s">
        <v>290</v>
      </c>
      <c r="D134" s="59" t="s">
        <v>291</v>
      </c>
      <c r="E134" s="62" t="s">
        <v>292</v>
      </c>
      <c r="F134" s="63">
        <v>1.35</v>
      </c>
      <c r="G134" s="63"/>
      <c r="H134" s="63">
        <v>1.35</v>
      </c>
      <c r="I134" s="68"/>
    </row>
    <row r="135" spans="1:9" ht="19.899999999999999" customHeight="1">
      <c r="B135" s="58" t="s">
        <v>177</v>
      </c>
      <c r="C135" s="58" t="s">
        <v>196</v>
      </c>
      <c r="D135" s="59" t="s">
        <v>255</v>
      </c>
      <c r="E135" s="62" t="s">
        <v>256</v>
      </c>
      <c r="F135" s="63">
        <v>6.5</v>
      </c>
      <c r="G135" s="63"/>
      <c r="H135" s="63">
        <v>6.5</v>
      </c>
      <c r="I135" s="68"/>
    </row>
    <row r="136" spans="1:9" ht="19.899999999999999" customHeight="1">
      <c r="B136" s="58" t="s">
        <v>177</v>
      </c>
      <c r="C136" s="58" t="s">
        <v>178</v>
      </c>
      <c r="D136" s="59" t="s">
        <v>263</v>
      </c>
      <c r="E136" s="62" t="s">
        <v>264</v>
      </c>
      <c r="F136" s="63">
        <v>1.66</v>
      </c>
      <c r="G136" s="63"/>
      <c r="H136" s="63">
        <v>1.66</v>
      </c>
      <c r="I136" s="68"/>
    </row>
    <row r="137" spans="1:9" ht="19.899999999999999" customHeight="1">
      <c r="A137" s="117"/>
      <c r="B137" s="58" t="s">
        <v>177</v>
      </c>
      <c r="C137" s="58" t="s">
        <v>178</v>
      </c>
      <c r="D137" s="59" t="s">
        <v>268</v>
      </c>
      <c r="E137" s="62" t="s">
        <v>269</v>
      </c>
      <c r="F137" s="63">
        <v>0.05</v>
      </c>
      <c r="G137" s="63"/>
      <c r="H137" s="63">
        <v>0.05</v>
      </c>
      <c r="I137" s="68"/>
    </row>
    <row r="138" spans="1:9" ht="19.899999999999999" customHeight="1">
      <c r="A138" s="117"/>
      <c r="B138" s="58" t="s">
        <v>177</v>
      </c>
      <c r="C138" s="58" t="s">
        <v>178</v>
      </c>
      <c r="D138" s="59" t="s">
        <v>266</v>
      </c>
      <c r="E138" s="62" t="s">
        <v>267</v>
      </c>
      <c r="F138" s="63">
        <v>1.61</v>
      </c>
      <c r="G138" s="63"/>
      <c r="H138" s="63">
        <v>1.61</v>
      </c>
      <c r="I138" s="68"/>
    </row>
    <row r="139" spans="1:9" ht="19.899999999999999" customHeight="1">
      <c r="B139" s="58" t="s">
        <v>177</v>
      </c>
      <c r="C139" s="58" t="s">
        <v>287</v>
      </c>
      <c r="D139" s="59" t="s">
        <v>288</v>
      </c>
      <c r="E139" s="62" t="s">
        <v>289</v>
      </c>
      <c r="F139" s="63">
        <v>6.5</v>
      </c>
      <c r="G139" s="63"/>
      <c r="H139" s="63">
        <v>6.5</v>
      </c>
      <c r="I139" s="68"/>
    </row>
    <row r="140" spans="1:9" ht="19.899999999999999" customHeight="1">
      <c r="B140" s="58" t="s">
        <v>177</v>
      </c>
      <c r="C140" s="58" t="s">
        <v>257</v>
      </c>
      <c r="D140" s="59" t="s">
        <v>258</v>
      </c>
      <c r="E140" s="62" t="s">
        <v>259</v>
      </c>
      <c r="F140" s="63">
        <v>0.96</v>
      </c>
      <c r="G140" s="63"/>
      <c r="H140" s="63">
        <v>0.96</v>
      </c>
      <c r="I140" s="68"/>
    </row>
    <row r="141" spans="1:9" ht="19.899999999999999" customHeight="1">
      <c r="B141" s="58" t="s">
        <v>21</v>
      </c>
      <c r="C141" s="58" t="s">
        <v>21</v>
      </c>
      <c r="D141" s="59" t="s">
        <v>69</v>
      </c>
      <c r="E141" s="62" t="s">
        <v>118</v>
      </c>
      <c r="F141" s="63">
        <v>217.49</v>
      </c>
      <c r="G141" s="63">
        <v>195.75</v>
      </c>
      <c r="H141" s="63">
        <v>21.74</v>
      </c>
      <c r="I141" s="68"/>
    </row>
    <row r="142" spans="1:9" ht="19.899999999999999" customHeight="1">
      <c r="A142" s="92"/>
      <c r="B142" s="58" t="s">
        <v>21</v>
      </c>
      <c r="C142" s="58" t="s">
        <v>21</v>
      </c>
      <c r="D142" s="59" t="s">
        <v>250</v>
      </c>
      <c r="E142" s="62" t="s">
        <v>251</v>
      </c>
      <c r="F142" s="63">
        <v>21.74</v>
      </c>
      <c r="G142" s="63"/>
      <c r="H142" s="63">
        <v>21.74</v>
      </c>
      <c r="I142" s="68"/>
    </row>
    <row r="143" spans="1:9" ht="19.899999999999999" customHeight="1">
      <c r="A143" s="92"/>
      <c r="B143" s="58" t="s">
        <v>177</v>
      </c>
      <c r="C143" s="58" t="s">
        <v>178</v>
      </c>
      <c r="D143" s="59" t="s">
        <v>263</v>
      </c>
      <c r="E143" s="62" t="s">
        <v>264</v>
      </c>
      <c r="F143" s="63">
        <v>1.97</v>
      </c>
      <c r="G143" s="63"/>
      <c r="H143" s="63">
        <v>1.97</v>
      </c>
      <c r="I143" s="68"/>
    </row>
    <row r="144" spans="1:9" ht="19.899999999999999" customHeight="1">
      <c r="A144" s="92"/>
      <c r="B144" s="58" t="s">
        <v>177</v>
      </c>
      <c r="C144" s="58" t="s">
        <v>178</v>
      </c>
      <c r="D144" s="59" t="s">
        <v>266</v>
      </c>
      <c r="E144" s="62" t="s">
        <v>267</v>
      </c>
      <c r="F144" s="63">
        <v>1.97</v>
      </c>
      <c r="G144" s="63"/>
      <c r="H144" s="63">
        <v>1.97</v>
      </c>
      <c r="I144" s="68"/>
    </row>
    <row r="145" spans="1:9" ht="19.899999999999999" customHeight="1">
      <c r="B145" s="58" t="s">
        <v>177</v>
      </c>
      <c r="C145" s="58" t="s">
        <v>287</v>
      </c>
      <c r="D145" s="59" t="s">
        <v>288</v>
      </c>
      <c r="E145" s="62" t="s">
        <v>289</v>
      </c>
      <c r="F145" s="63">
        <v>6.8</v>
      </c>
      <c r="G145" s="63"/>
      <c r="H145" s="63">
        <v>6.8</v>
      </c>
      <c r="I145" s="68"/>
    </row>
    <row r="146" spans="1:9" ht="19.899999999999999" customHeight="1">
      <c r="B146" s="58" t="s">
        <v>177</v>
      </c>
      <c r="C146" s="58" t="s">
        <v>196</v>
      </c>
      <c r="D146" s="59" t="s">
        <v>255</v>
      </c>
      <c r="E146" s="62" t="s">
        <v>256</v>
      </c>
      <c r="F146" s="63">
        <v>10</v>
      </c>
      <c r="G146" s="63"/>
      <c r="H146" s="63">
        <v>10</v>
      </c>
      <c r="I146" s="68"/>
    </row>
    <row r="147" spans="1:9" ht="19.899999999999999" customHeight="1">
      <c r="B147" s="58" t="s">
        <v>177</v>
      </c>
      <c r="C147" s="58" t="s">
        <v>257</v>
      </c>
      <c r="D147" s="59" t="s">
        <v>258</v>
      </c>
      <c r="E147" s="62" t="s">
        <v>259</v>
      </c>
      <c r="F147" s="63">
        <v>1.18</v>
      </c>
      <c r="G147" s="63"/>
      <c r="H147" s="63">
        <v>1.18</v>
      </c>
      <c r="I147" s="68"/>
    </row>
    <row r="148" spans="1:9" ht="19.899999999999999" customHeight="1">
      <c r="B148" s="58" t="s">
        <v>177</v>
      </c>
      <c r="C148" s="58" t="s">
        <v>273</v>
      </c>
      <c r="D148" s="59" t="s">
        <v>274</v>
      </c>
      <c r="E148" s="62" t="s">
        <v>275</v>
      </c>
      <c r="F148" s="63">
        <v>1.79</v>
      </c>
      <c r="G148" s="63"/>
      <c r="H148" s="63">
        <v>1.79</v>
      </c>
      <c r="I148" s="68"/>
    </row>
    <row r="149" spans="1:9" ht="19.899999999999999" customHeight="1">
      <c r="B149" s="58" t="s">
        <v>21</v>
      </c>
      <c r="C149" s="58" t="s">
        <v>21</v>
      </c>
      <c r="D149" s="59" t="s">
        <v>299</v>
      </c>
      <c r="E149" s="62" t="s">
        <v>300</v>
      </c>
      <c r="F149" s="63">
        <v>195.75</v>
      </c>
      <c r="G149" s="63">
        <v>195.75</v>
      </c>
      <c r="H149" s="63"/>
      <c r="I149" s="68"/>
    </row>
    <row r="150" spans="1:9" ht="19.899999999999999" customHeight="1">
      <c r="A150" s="92"/>
      <c r="B150" s="58" t="s">
        <v>195</v>
      </c>
      <c r="C150" s="58" t="s">
        <v>196</v>
      </c>
      <c r="D150" s="59" t="s">
        <v>303</v>
      </c>
      <c r="E150" s="62" t="s">
        <v>304</v>
      </c>
      <c r="F150" s="63">
        <v>59.09</v>
      </c>
      <c r="G150" s="63">
        <v>59.09</v>
      </c>
      <c r="H150" s="63"/>
      <c r="I150" s="68"/>
    </row>
    <row r="151" spans="1:9" ht="19.899999999999999" customHeight="1">
      <c r="A151" s="117"/>
      <c r="B151" s="58" t="s">
        <v>195</v>
      </c>
      <c r="C151" s="58" t="s">
        <v>196</v>
      </c>
      <c r="D151" s="59" t="s">
        <v>305</v>
      </c>
      <c r="E151" s="62" t="s">
        <v>194</v>
      </c>
      <c r="F151" s="63">
        <v>58.33</v>
      </c>
      <c r="G151" s="63">
        <v>58.33</v>
      </c>
      <c r="H151" s="63"/>
      <c r="I151" s="68"/>
    </row>
    <row r="152" spans="1:9" ht="19.899999999999999" customHeight="1">
      <c r="A152" s="117"/>
      <c r="B152" s="58" t="s">
        <v>195</v>
      </c>
      <c r="C152" s="58" t="s">
        <v>196</v>
      </c>
      <c r="D152" s="59" t="s">
        <v>306</v>
      </c>
      <c r="E152" s="62" t="s">
        <v>307</v>
      </c>
      <c r="F152" s="63">
        <v>0.76</v>
      </c>
      <c r="G152" s="63">
        <v>0.76</v>
      </c>
      <c r="H152" s="63"/>
      <c r="I152" s="68"/>
    </row>
    <row r="153" spans="1:9" ht="19.899999999999999" customHeight="1">
      <c r="B153" s="58" t="s">
        <v>195</v>
      </c>
      <c r="C153" s="58" t="s">
        <v>327</v>
      </c>
      <c r="D153" s="59" t="s">
        <v>328</v>
      </c>
      <c r="E153" s="62" t="s">
        <v>329</v>
      </c>
      <c r="F153" s="63">
        <v>7.87</v>
      </c>
      <c r="G153" s="63">
        <v>7.87</v>
      </c>
      <c r="H153" s="63"/>
      <c r="I153" s="68"/>
    </row>
    <row r="154" spans="1:9" ht="19.899999999999999" customHeight="1">
      <c r="B154" s="58" t="s">
        <v>195</v>
      </c>
      <c r="C154" s="58" t="s">
        <v>200</v>
      </c>
      <c r="D154" s="59" t="s">
        <v>315</v>
      </c>
      <c r="E154" s="62" t="s">
        <v>316</v>
      </c>
      <c r="F154" s="63">
        <v>44.24</v>
      </c>
      <c r="G154" s="63">
        <v>44.24</v>
      </c>
      <c r="H154" s="63"/>
      <c r="I154" s="68"/>
    </row>
    <row r="155" spans="1:9" ht="19.899999999999999" customHeight="1">
      <c r="A155" s="92"/>
      <c r="B155" s="58" t="s">
        <v>195</v>
      </c>
      <c r="C155" s="58" t="s">
        <v>200</v>
      </c>
      <c r="D155" s="59" t="s">
        <v>317</v>
      </c>
      <c r="E155" s="62" t="s">
        <v>318</v>
      </c>
      <c r="F155" s="63">
        <v>44.24</v>
      </c>
      <c r="G155" s="63">
        <v>44.24</v>
      </c>
      <c r="H155" s="63"/>
      <c r="I155" s="68"/>
    </row>
    <row r="156" spans="1:9" ht="19.899999999999999" customHeight="1">
      <c r="B156" s="58" t="s">
        <v>195</v>
      </c>
      <c r="C156" s="58" t="s">
        <v>308</v>
      </c>
      <c r="D156" s="59" t="s">
        <v>309</v>
      </c>
      <c r="E156" s="62" t="s">
        <v>310</v>
      </c>
      <c r="F156" s="63">
        <v>22.74</v>
      </c>
      <c r="G156" s="63">
        <v>22.74</v>
      </c>
      <c r="H156" s="63"/>
      <c r="I156" s="68"/>
    </row>
    <row r="157" spans="1:9" ht="19.899999999999999" customHeight="1">
      <c r="B157" s="58" t="s">
        <v>195</v>
      </c>
      <c r="C157" s="58" t="s">
        <v>282</v>
      </c>
      <c r="D157" s="59" t="s">
        <v>301</v>
      </c>
      <c r="E157" s="62" t="s">
        <v>302</v>
      </c>
      <c r="F157" s="63">
        <v>1.87</v>
      </c>
      <c r="G157" s="63">
        <v>1.87</v>
      </c>
      <c r="H157" s="63"/>
      <c r="I157" s="68"/>
    </row>
    <row r="158" spans="1:9" ht="19.899999999999999" customHeight="1">
      <c r="B158" s="58" t="s">
        <v>195</v>
      </c>
      <c r="C158" s="58" t="s">
        <v>209</v>
      </c>
      <c r="D158" s="59" t="s">
        <v>323</v>
      </c>
      <c r="E158" s="62" t="s">
        <v>324</v>
      </c>
      <c r="F158" s="63">
        <v>1.08</v>
      </c>
      <c r="G158" s="63">
        <v>1.08</v>
      </c>
      <c r="H158" s="63"/>
      <c r="I158" s="68"/>
    </row>
    <row r="159" spans="1:9" ht="19.899999999999999" customHeight="1">
      <c r="A159" s="117"/>
      <c r="B159" s="58" t="s">
        <v>195</v>
      </c>
      <c r="C159" s="58" t="s">
        <v>209</v>
      </c>
      <c r="D159" s="59" t="s">
        <v>342</v>
      </c>
      <c r="E159" s="62" t="s">
        <v>343</v>
      </c>
      <c r="F159" s="63">
        <v>0.59</v>
      </c>
      <c r="G159" s="63">
        <v>0.59</v>
      </c>
      <c r="H159" s="63"/>
      <c r="I159" s="68"/>
    </row>
    <row r="160" spans="1:9" ht="19.899999999999999" customHeight="1">
      <c r="A160" s="117"/>
      <c r="B160" s="58" t="s">
        <v>195</v>
      </c>
      <c r="C160" s="58" t="s">
        <v>209</v>
      </c>
      <c r="D160" s="59" t="s">
        <v>325</v>
      </c>
      <c r="E160" s="62" t="s">
        <v>326</v>
      </c>
      <c r="F160" s="63">
        <v>0.49</v>
      </c>
      <c r="G160" s="63">
        <v>0.49</v>
      </c>
      <c r="H160" s="63"/>
      <c r="I160" s="68"/>
    </row>
    <row r="161" spans="1:9" ht="19.899999999999999" customHeight="1">
      <c r="B161" s="58" t="s">
        <v>195</v>
      </c>
      <c r="C161" s="58" t="s">
        <v>279</v>
      </c>
      <c r="D161" s="59" t="s">
        <v>311</v>
      </c>
      <c r="E161" s="62" t="s">
        <v>312</v>
      </c>
      <c r="F161" s="63">
        <v>20.23</v>
      </c>
      <c r="G161" s="63">
        <v>20.23</v>
      </c>
      <c r="H161" s="63"/>
      <c r="I161" s="68"/>
    </row>
    <row r="162" spans="1:9" ht="19.899999999999999" customHeight="1">
      <c r="B162" s="58" t="s">
        <v>195</v>
      </c>
      <c r="C162" s="58" t="s">
        <v>276</v>
      </c>
      <c r="D162" s="59" t="s">
        <v>340</v>
      </c>
      <c r="E162" s="62" t="s">
        <v>341</v>
      </c>
      <c r="F162" s="63">
        <v>38.630000000000003</v>
      </c>
      <c r="G162" s="63">
        <v>38.630000000000003</v>
      </c>
      <c r="H162" s="63"/>
      <c r="I162" s="68"/>
    </row>
    <row r="163" spans="1:9" ht="19.899999999999999" customHeight="1">
      <c r="B163" s="58" t="s">
        <v>21</v>
      </c>
      <c r="C163" s="58" t="s">
        <v>21</v>
      </c>
      <c r="D163" s="59" t="s">
        <v>77</v>
      </c>
      <c r="E163" s="62" t="s">
        <v>112</v>
      </c>
      <c r="F163" s="63">
        <v>166.94</v>
      </c>
      <c r="G163" s="63">
        <v>147.86000000000001</v>
      </c>
      <c r="H163" s="63">
        <v>19.09</v>
      </c>
      <c r="I163" s="68"/>
    </row>
    <row r="164" spans="1:9" ht="19.899999999999999" customHeight="1">
      <c r="A164" s="92"/>
      <c r="B164" s="58" t="s">
        <v>21</v>
      </c>
      <c r="C164" s="58" t="s">
        <v>21</v>
      </c>
      <c r="D164" s="59" t="s">
        <v>250</v>
      </c>
      <c r="E164" s="62" t="s">
        <v>251</v>
      </c>
      <c r="F164" s="63">
        <v>19.09</v>
      </c>
      <c r="G164" s="63"/>
      <c r="H164" s="63">
        <v>19.09</v>
      </c>
      <c r="I164" s="68"/>
    </row>
    <row r="165" spans="1:9" ht="19.899999999999999" customHeight="1">
      <c r="A165" s="92"/>
      <c r="B165" s="58" t="s">
        <v>177</v>
      </c>
      <c r="C165" s="58" t="s">
        <v>178</v>
      </c>
      <c r="D165" s="59" t="s">
        <v>263</v>
      </c>
      <c r="E165" s="62" t="s">
        <v>264</v>
      </c>
      <c r="F165" s="63">
        <v>2.06</v>
      </c>
      <c r="G165" s="63"/>
      <c r="H165" s="63">
        <v>2.06</v>
      </c>
      <c r="I165" s="68"/>
    </row>
    <row r="166" spans="1:9" ht="19.899999999999999" customHeight="1">
      <c r="A166" s="117"/>
      <c r="B166" s="58" t="s">
        <v>177</v>
      </c>
      <c r="C166" s="58" t="s">
        <v>178</v>
      </c>
      <c r="D166" s="59" t="s">
        <v>266</v>
      </c>
      <c r="E166" s="62" t="s">
        <v>267</v>
      </c>
      <c r="F166" s="63">
        <v>1.83</v>
      </c>
      <c r="G166" s="63"/>
      <c r="H166" s="63">
        <v>1.83</v>
      </c>
      <c r="I166" s="68"/>
    </row>
    <row r="167" spans="1:9" ht="19.899999999999999" customHeight="1">
      <c r="A167" s="117"/>
      <c r="B167" s="58" t="s">
        <v>177</v>
      </c>
      <c r="C167" s="58" t="s">
        <v>178</v>
      </c>
      <c r="D167" s="59" t="s">
        <v>268</v>
      </c>
      <c r="E167" s="62" t="s">
        <v>269</v>
      </c>
      <c r="F167" s="63">
        <v>0.23</v>
      </c>
      <c r="G167" s="63"/>
      <c r="H167" s="63">
        <v>0.23</v>
      </c>
      <c r="I167" s="68"/>
    </row>
    <row r="168" spans="1:9" ht="19.899999999999999" customHeight="1">
      <c r="B168" s="58" t="s">
        <v>177</v>
      </c>
      <c r="C168" s="58" t="s">
        <v>273</v>
      </c>
      <c r="D168" s="59" t="s">
        <v>274</v>
      </c>
      <c r="E168" s="62" t="s">
        <v>275</v>
      </c>
      <c r="F168" s="63">
        <v>1.21</v>
      </c>
      <c r="G168" s="63"/>
      <c r="H168" s="63">
        <v>1.21</v>
      </c>
      <c r="I168" s="68"/>
    </row>
    <row r="169" spans="1:9" ht="19.899999999999999" customHeight="1">
      <c r="B169" s="58" t="s">
        <v>177</v>
      </c>
      <c r="C169" s="58" t="s">
        <v>257</v>
      </c>
      <c r="D169" s="59" t="s">
        <v>258</v>
      </c>
      <c r="E169" s="62" t="s">
        <v>259</v>
      </c>
      <c r="F169" s="63">
        <v>0.81</v>
      </c>
      <c r="G169" s="63"/>
      <c r="H169" s="63">
        <v>0.81</v>
      </c>
      <c r="I169" s="68"/>
    </row>
    <row r="170" spans="1:9" ht="19.899999999999999" customHeight="1">
      <c r="B170" s="58" t="s">
        <v>177</v>
      </c>
      <c r="C170" s="58" t="s">
        <v>287</v>
      </c>
      <c r="D170" s="59" t="s">
        <v>288</v>
      </c>
      <c r="E170" s="62" t="s">
        <v>289</v>
      </c>
      <c r="F170" s="63">
        <v>4</v>
      </c>
      <c r="G170" s="63"/>
      <c r="H170" s="63">
        <v>4</v>
      </c>
      <c r="I170" s="68"/>
    </row>
    <row r="171" spans="1:9" ht="19.899999999999999" customHeight="1">
      <c r="B171" s="58" t="s">
        <v>177</v>
      </c>
      <c r="C171" s="58" t="s">
        <v>282</v>
      </c>
      <c r="D171" s="59" t="s">
        <v>283</v>
      </c>
      <c r="E171" s="62" t="s">
        <v>284</v>
      </c>
      <c r="F171" s="63">
        <v>5</v>
      </c>
      <c r="G171" s="63"/>
      <c r="H171" s="63">
        <v>5</v>
      </c>
      <c r="I171" s="68"/>
    </row>
    <row r="172" spans="1:9" ht="19.899999999999999" customHeight="1">
      <c r="B172" s="58" t="s">
        <v>177</v>
      </c>
      <c r="C172" s="58" t="s">
        <v>200</v>
      </c>
      <c r="D172" s="59" t="s">
        <v>344</v>
      </c>
      <c r="E172" s="62" t="s">
        <v>345</v>
      </c>
      <c r="F172" s="63">
        <v>1</v>
      </c>
      <c r="G172" s="63"/>
      <c r="H172" s="63">
        <v>1</v>
      </c>
      <c r="I172" s="68"/>
    </row>
    <row r="173" spans="1:9" ht="19.899999999999999" customHeight="1">
      <c r="B173" s="58" t="s">
        <v>177</v>
      </c>
      <c r="C173" s="58" t="s">
        <v>196</v>
      </c>
      <c r="D173" s="59" t="s">
        <v>255</v>
      </c>
      <c r="E173" s="62" t="s">
        <v>256</v>
      </c>
      <c r="F173" s="63">
        <v>5</v>
      </c>
      <c r="G173" s="63"/>
      <c r="H173" s="63">
        <v>5</v>
      </c>
      <c r="I173" s="68"/>
    </row>
    <row r="174" spans="1:9" ht="19.899999999999999" customHeight="1">
      <c r="B174" s="58" t="s">
        <v>21</v>
      </c>
      <c r="C174" s="58" t="s">
        <v>21</v>
      </c>
      <c r="D174" s="59" t="s">
        <v>299</v>
      </c>
      <c r="E174" s="62" t="s">
        <v>300</v>
      </c>
      <c r="F174" s="63">
        <v>135.26</v>
      </c>
      <c r="G174" s="63">
        <v>135.26</v>
      </c>
      <c r="H174" s="63"/>
      <c r="I174" s="68"/>
    </row>
    <row r="175" spans="1:9" ht="19.899999999999999" customHeight="1">
      <c r="A175" s="92"/>
      <c r="B175" s="58" t="s">
        <v>195</v>
      </c>
      <c r="C175" s="58" t="s">
        <v>196</v>
      </c>
      <c r="D175" s="59" t="s">
        <v>303</v>
      </c>
      <c r="E175" s="62" t="s">
        <v>304</v>
      </c>
      <c r="F175" s="63">
        <v>40.04</v>
      </c>
      <c r="G175" s="63">
        <v>40.04</v>
      </c>
      <c r="H175" s="63"/>
      <c r="I175" s="68"/>
    </row>
    <row r="176" spans="1:9" ht="19.899999999999999" customHeight="1">
      <c r="A176" s="117"/>
      <c r="B176" s="58" t="s">
        <v>195</v>
      </c>
      <c r="C176" s="58" t="s">
        <v>196</v>
      </c>
      <c r="D176" s="59" t="s">
        <v>305</v>
      </c>
      <c r="E176" s="62" t="s">
        <v>194</v>
      </c>
      <c r="F176" s="63">
        <v>39.5</v>
      </c>
      <c r="G176" s="63">
        <v>39.5</v>
      </c>
      <c r="H176" s="63"/>
      <c r="I176" s="68"/>
    </row>
    <row r="177" spans="1:9" ht="19.899999999999999" customHeight="1">
      <c r="A177" s="117"/>
      <c r="B177" s="58" t="s">
        <v>195</v>
      </c>
      <c r="C177" s="58" t="s">
        <v>196</v>
      </c>
      <c r="D177" s="59" t="s">
        <v>306</v>
      </c>
      <c r="E177" s="62" t="s">
        <v>307</v>
      </c>
      <c r="F177" s="63">
        <v>0.54</v>
      </c>
      <c r="G177" s="63">
        <v>0.54</v>
      </c>
      <c r="H177" s="63"/>
      <c r="I177" s="68"/>
    </row>
    <row r="178" spans="1:9" ht="19.899999999999999" customHeight="1">
      <c r="B178" s="58" t="s">
        <v>195</v>
      </c>
      <c r="C178" s="58" t="s">
        <v>308</v>
      </c>
      <c r="D178" s="59" t="s">
        <v>309</v>
      </c>
      <c r="E178" s="62" t="s">
        <v>310</v>
      </c>
      <c r="F178" s="63">
        <v>15.79</v>
      </c>
      <c r="G178" s="63">
        <v>15.79</v>
      </c>
      <c r="H178" s="63"/>
      <c r="I178" s="68"/>
    </row>
    <row r="179" spans="1:9" ht="19.899999999999999" customHeight="1">
      <c r="B179" s="58" t="s">
        <v>195</v>
      </c>
      <c r="C179" s="58" t="s">
        <v>279</v>
      </c>
      <c r="D179" s="59" t="s">
        <v>311</v>
      </c>
      <c r="E179" s="62" t="s">
        <v>312</v>
      </c>
      <c r="F179" s="63">
        <v>14.1</v>
      </c>
      <c r="G179" s="63">
        <v>14.1</v>
      </c>
      <c r="H179" s="63"/>
      <c r="I179" s="68"/>
    </row>
    <row r="180" spans="1:9" ht="19.899999999999999" customHeight="1">
      <c r="B180" s="58" t="s">
        <v>195</v>
      </c>
      <c r="C180" s="58" t="s">
        <v>209</v>
      </c>
      <c r="D180" s="59" t="s">
        <v>323</v>
      </c>
      <c r="E180" s="62" t="s">
        <v>324</v>
      </c>
      <c r="F180" s="63">
        <v>0.74</v>
      </c>
      <c r="G180" s="63">
        <v>0.74</v>
      </c>
      <c r="H180" s="63"/>
      <c r="I180" s="68"/>
    </row>
    <row r="181" spans="1:9" ht="19.899999999999999" customHeight="1">
      <c r="A181" s="117"/>
      <c r="B181" s="58" t="s">
        <v>195</v>
      </c>
      <c r="C181" s="58" t="s">
        <v>209</v>
      </c>
      <c r="D181" s="59" t="s">
        <v>325</v>
      </c>
      <c r="E181" s="62" t="s">
        <v>326</v>
      </c>
      <c r="F181" s="63">
        <v>0.34</v>
      </c>
      <c r="G181" s="63">
        <v>0.34</v>
      </c>
      <c r="H181" s="63"/>
      <c r="I181" s="68"/>
    </row>
    <row r="182" spans="1:9" ht="19.899999999999999" customHeight="1">
      <c r="A182" s="117"/>
      <c r="B182" s="58" t="s">
        <v>195</v>
      </c>
      <c r="C182" s="58" t="s">
        <v>209</v>
      </c>
      <c r="D182" s="59" t="s">
        <v>342</v>
      </c>
      <c r="E182" s="62" t="s">
        <v>343</v>
      </c>
      <c r="F182" s="63">
        <v>0.4</v>
      </c>
      <c r="G182" s="63">
        <v>0.4</v>
      </c>
      <c r="H182" s="63"/>
      <c r="I182" s="68"/>
    </row>
    <row r="183" spans="1:9" ht="19.899999999999999" customHeight="1">
      <c r="B183" s="58" t="s">
        <v>195</v>
      </c>
      <c r="C183" s="58" t="s">
        <v>282</v>
      </c>
      <c r="D183" s="59" t="s">
        <v>301</v>
      </c>
      <c r="E183" s="62" t="s">
        <v>302</v>
      </c>
      <c r="F183" s="63">
        <v>0.99</v>
      </c>
      <c r="G183" s="63">
        <v>0.99</v>
      </c>
      <c r="H183" s="63"/>
      <c r="I183" s="68"/>
    </row>
    <row r="184" spans="1:9" ht="19.899999999999999" customHeight="1">
      <c r="B184" s="58" t="s">
        <v>195</v>
      </c>
      <c r="C184" s="58" t="s">
        <v>327</v>
      </c>
      <c r="D184" s="59" t="s">
        <v>328</v>
      </c>
      <c r="E184" s="62" t="s">
        <v>329</v>
      </c>
      <c r="F184" s="63">
        <v>5.4</v>
      </c>
      <c r="G184" s="63">
        <v>5.4</v>
      </c>
      <c r="H184" s="63"/>
      <c r="I184" s="68"/>
    </row>
    <row r="185" spans="1:9" ht="19.899999999999999" customHeight="1">
      <c r="B185" s="58" t="s">
        <v>195</v>
      </c>
      <c r="C185" s="58" t="s">
        <v>276</v>
      </c>
      <c r="D185" s="59" t="s">
        <v>340</v>
      </c>
      <c r="E185" s="62" t="s">
        <v>341</v>
      </c>
      <c r="F185" s="63">
        <v>26.97</v>
      </c>
      <c r="G185" s="63">
        <v>26.97</v>
      </c>
      <c r="H185" s="63"/>
      <c r="I185" s="68"/>
    </row>
    <row r="186" spans="1:9" ht="19.899999999999999" customHeight="1">
      <c r="B186" s="58" t="s">
        <v>195</v>
      </c>
      <c r="C186" s="58" t="s">
        <v>200</v>
      </c>
      <c r="D186" s="59" t="s">
        <v>315</v>
      </c>
      <c r="E186" s="62" t="s">
        <v>316</v>
      </c>
      <c r="F186" s="63">
        <v>31.23</v>
      </c>
      <c r="G186" s="63">
        <v>31.23</v>
      </c>
      <c r="H186" s="63"/>
      <c r="I186" s="68"/>
    </row>
    <row r="187" spans="1:9" ht="19.899999999999999" customHeight="1">
      <c r="A187" s="92"/>
      <c r="B187" s="58" t="s">
        <v>195</v>
      </c>
      <c r="C187" s="58" t="s">
        <v>200</v>
      </c>
      <c r="D187" s="59" t="s">
        <v>317</v>
      </c>
      <c r="E187" s="62" t="s">
        <v>318</v>
      </c>
      <c r="F187" s="63">
        <v>31.23</v>
      </c>
      <c r="G187" s="63">
        <v>31.23</v>
      </c>
      <c r="H187" s="63"/>
      <c r="I187" s="68"/>
    </row>
    <row r="188" spans="1:9" ht="19.899999999999999" customHeight="1">
      <c r="B188" s="58" t="s">
        <v>21</v>
      </c>
      <c r="C188" s="58" t="s">
        <v>21</v>
      </c>
      <c r="D188" s="59" t="s">
        <v>330</v>
      </c>
      <c r="E188" s="62" t="s">
        <v>331</v>
      </c>
      <c r="F188" s="63">
        <v>12.6</v>
      </c>
      <c r="G188" s="63">
        <v>12.6</v>
      </c>
      <c r="H188" s="63"/>
      <c r="I188" s="68"/>
    </row>
    <row r="189" spans="1:9" ht="19.899999999999999" customHeight="1">
      <c r="A189" s="92"/>
      <c r="B189" s="58" t="s">
        <v>214</v>
      </c>
      <c r="C189" s="58" t="s">
        <v>215</v>
      </c>
      <c r="D189" s="59" t="s">
        <v>332</v>
      </c>
      <c r="E189" s="62" t="s">
        <v>333</v>
      </c>
      <c r="F189" s="63">
        <v>12.6</v>
      </c>
      <c r="G189" s="63">
        <v>12.6</v>
      </c>
      <c r="H189" s="63"/>
      <c r="I189" s="68"/>
    </row>
    <row r="190" spans="1:9" ht="19.899999999999999" customHeight="1">
      <c r="A190" s="92"/>
      <c r="B190" s="58" t="s">
        <v>214</v>
      </c>
      <c r="C190" s="58" t="s">
        <v>215</v>
      </c>
      <c r="D190" s="59" t="s">
        <v>334</v>
      </c>
      <c r="E190" s="62" t="s">
        <v>335</v>
      </c>
      <c r="F190" s="63">
        <v>12.6</v>
      </c>
      <c r="G190" s="63">
        <v>12.6</v>
      </c>
      <c r="H190" s="63"/>
      <c r="I190" s="68"/>
    </row>
    <row r="191" spans="1:9" ht="19.899999999999999" customHeight="1">
      <c r="B191" s="58" t="s">
        <v>21</v>
      </c>
      <c r="C191" s="58" t="s">
        <v>21</v>
      </c>
      <c r="D191" s="59" t="s">
        <v>73</v>
      </c>
      <c r="E191" s="62" t="s">
        <v>120</v>
      </c>
      <c r="F191" s="63">
        <v>120.82</v>
      </c>
      <c r="G191" s="63">
        <v>108.55</v>
      </c>
      <c r="H191" s="63">
        <v>12.27</v>
      </c>
      <c r="I191" s="68"/>
    </row>
    <row r="192" spans="1:9" ht="19.899999999999999" customHeight="1">
      <c r="A192" s="92"/>
      <c r="B192" s="58" t="s">
        <v>21</v>
      </c>
      <c r="C192" s="58" t="s">
        <v>21</v>
      </c>
      <c r="D192" s="59" t="s">
        <v>250</v>
      </c>
      <c r="E192" s="62" t="s">
        <v>251</v>
      </c>
      <c r="F192" s="63">
        <v>12.27</v>
      </c>
      <c r="G192" s="63"/>
      <c r="H192" s="63">
        <v>12.27</v>
      </c>
      <c r="I192" s="68"/>
    </row>
    <row r="193" spans="1:9" ht="19.899999999999999" customHeight="1">
      <c r="A193" s="92"/>
      <c r="B193" s="58" t="s">
        <v>177</v>
      </c>
      <c r="C193" s="58" t="s">
        <v>252</v>
      </c>
      <c r="D193" s="59" t="s">
        <v>253</v>
      </c>
      <c r="E193" s="62" t="s">
        <v>254</v>
      </c>
      <c r="F193" s="63">
        <v>0.77</v>
      </c>
      <c r="G193" s="63"/>
      <c r="H193" s="63">
        <v>0.77</v>
      </c>
      <c r="I193" s="68"/>
    </row>
    <row r="194" spans="1:9" ht="19.899999999999999" customHeight="1">
      <c r="B194" s="58" t="s">
        <v>177</v>
      </c>
      <c r="C194" s="58" t="s">
        <v>273</v>
      </c>
      <c r="D194" s="59" t="s">
        <v>274</v>
      </c>
      <c r="E194" s="62" t="s">
        <v>275</v>
      </c>
      <c r="F194" s="63">
        <v>0.96</v>
      </c>
      <c r="G194" s="63"/>
      <c r="H194" s="63">
        <v>0.96</v>
      </c>
      <c r="I194" s="68"/>
    </row>
    <row r="195" spans="1:9" ht="19.899999999999999" customHeight="1">
      <c r="B195" s="58" t="s">
        <v>177</v>
      </c>
      <c r="C195" s="58" t="s">
        <v>287</v>
      </c>
      <c r="D195" s="59" t="s">
        <v>288</v>
      </c>
      <c r="E195" s="62" t="s">
        <v>289</v>
      </c>
      <c r="F195" s="63">
        <v>3.65</v>
      </c>
      <c r="G195" s="63"/>
      <c r="H195" s="63">
        <v>3.65</v>
      </c>
      <c r="I195" s="68"/>
    </row>
    <row r="196" spans="1:9" ht="19.899999999999999" customHeight="1">
      <c r="B196" s="58" t="s">
        <v>177</v>
      </c>
      <c r="C196" s="58" t="s">
        <v>178</v>
      </c>
      <c r="D196" s="59" t="s">
        <v>263</v>
      </c>
      <c r="E196" s="62" t="s">
        <v>264</v>
      </c>
      <c r="F196" s="63">
        <v>1.4</v>
      </c>
      <c r="G196" s="63"/>
      <c r="H196" s="63">
        <v>1.4</v>
      </c>
      <c r="I196" s="68"/>
    </row>
    <row r="197" spans="1:9" ht="19.899999999999999" customHeight="1">
      <c r="A197" s="117"/>
      <c r="B197" s="58" t="s">
        <v>177</v>
      </c>
      <c r="C197" s="58" t="s">
        <v>178</v>
      </c>
      <c r="D197" s="59" t="s">
        <v>266</v>
      </c>
      <c r="E197" s="62" t="s">
        <v>267</v>
      </c>
      <c r="F197" s="63">
        <v>1.07</v>
      </c>
      <c r="G197" s="63"/>
      <c r="H197" s="63">
        <v>1.07</v>
      </c>
      <c r="I197" s="68"/>
    </row>
    <row r="198" spans="1:9" ht="19.899999999999999" customHeight="1">
      <c r="A198" s="117"/>
      <c r="B198" s="58" t="s">
        <v>177</v>
      </c>
      <c r="C198" s="58" t="s">
        <v>178</v>
      </c>
      <c r="D198" s="59" t="s">
        <v>265</v>
      </c>
      <c r="E198" s="62" t="s">
        <v>176</v>
      </c>
      <c r="F198" s="63">
        <v>0.33</v>
      </c>
      <c r="G198" s="63"/>
      <c r="H198" s="63">
        <v>0.33</v>
      </c>
      <c r="I198" s="68"/>
    </row>
    <row r="199" spans="1:9" ht="19.899999999999999" customHeight="1">
      <c r="B199" s="58" t="s">
        <v>177</v>
      </c>
      <c r="C199" s="58" t="s">
        <v>290</v>
      </c>
      <c r="D199" s="59" t="s">
        <v>291</v>
      </c>
      <c r="E199" s="62" t="s">
        <v>292</v>
      </c>
      <c r="F199" s="63">
        <v>2.85</v>
      </c>
      <c r="G199" s="63"/>
      <c r="H199" s="63">
        <v>2.85</v>
      </c>
      <c r="I199" s="68"/>
    </row>
    <row r="200" spans="1:9" ht="19.899999999999999" customHeight="1">
      <c r="B200" s="58" t="s">
        <v>177</v>
      </c>
      <c r="C200" s="58" t="s">
        <v>196</v>
      </c>
      <c r="D200" s="59" t="s">
        <v>255</v>
      </c>
      <c r="E200" s="62" t="s">
        <v>256</v>
      </c>
      <c r="F200" s="63">
        <v>2</v>
      </c>
      <c r="G200" s="63"/>
      <c r="H200" s="63">
        <v>2</v>
      </c>
      <c r="I200" s="68"/>
    </row>
    <row r="201" spans="1:9" ht="19.899999999999999" customHeight="1">
      <c r="B201" s="58" t="s">
        <v>177</v>
      </c>
      <c r="C201" s="58" t="s">
        <v>257</v>
      </c>
      <c r="D201" s="59" t="s">
        <v>258</v>
      </c>
      <c r="E201" s="62" t="s">
        <v>259</v>
      </c>
      <c r="F201" s="63">
        <v>0.64</v>
      </c>
      <c r="G201" s="63"/>
      <c r="H201" s="63">
        <v>0.64</v>
      </c>
      <c r="I201" s="68"/>
    </row>
    <row r="202" spans="1:9" ht="19.899999999999999" customHeight="1">
      <c r="B202" s="58" t="s">
        <v>21</v>
      </c>
      <c r="C202" s="58" t="s">
        <v>21</v>
      </c>
      <c r="D202" s="59" t="s">
        <v>299</v>
      </c>
      <c r="E202" s="62" t="s">
        <v>300</v>
      </c>
      <c r="F202" s="63">
        <v>108.55</v>
      </c>
      <c r="G202" s="63">
        <v>108.55</v>
      </c>
      <c r="H202" s="63"/>
      <c r="I202" s="68"/>
    </row>
    <row r="203" spans="1:9" ht="19.899999999999999" customHeight="1">
      <c r="A203" s="92"/>
      <c r="B203" s="58" t="s">
        <v>195</v>
      </c>
      <c r="C203" s="58" t="s">
        <v>308</v>
      </c>
      <c r="D203" s="59" t="s">
        <v>309</v>
      </c>
      <c r="E203" s="62" t="s">
        <v>310</v>
      </c>
      <c r="F203" s="63">
        <v>12.69</v>
      </c>
      <c r="G203" s="63">
        <v>12.69</v>
      </c>
      <c r="H203" s="63"/>
      <c r="I203" s="68"/>
    </row>
    <row r="204" spans="1:9" ht="19.899999999999999" customHeight="1">
      <c r="B204" s="58" t="s">
        <v>195</v>
      </c>
      <c r="C204" s="58" t="s">
        <v>196</v>
      </c>
      <c r="D204" s="59" t="s">
        <v>303</v>
      </c>
      <c r="E204" s="62" t="s">
        <v>304</v>
      </c>
      <c r="F204" s="63">
        <v>31.56</v>
      </c>
      <c r="G204" s="63">
        <v>31.56</v>
      </c>
      <c r="H204" s="63"/>
      <c r="I204" s="68"/>
    </row>
    <row r="205" spans="1:9" ht="19.899999999999999" customHeight="1">
      <c r="A205" s="117"/>
      <c r="B205" s="58" t="s">
        <v>195</v>
      </c>
      <c r="C205" s="58" t="s">
        <v>196</v>
      </c>
      <c r="D205" s="59" t="s">
        <v>305</v>
      </c>
      <c r="E205" s="62" t="s">
        <v>194</v>
      </c>
      <c r="F205" s="63">
        <v>31.13</v>
      </c>
      <c r="G205" s="63">
        <v>31.13</v>
      </c>
      <c r="H205" s="63"/>
      <c r="I205" s="68"/>
    </row>
    <row r="206" spans="1:9" ht="19.899999999999999" customHeight="1">
      <c r="A206" s="117"/>
      <c r="B206" s="58" t="s">
        <v>195</v>
      </c>
      <c r="C206" s="58" t="s">
        <v>196</v>
      </c>
      <c r="D206" s="59" t="s">
        <v>306</v>
      </c>
      <c r="E206" s="62" t="s">
        <v>307</v>
      </c>
      <c r="F206" s="63">
        <v>0.43</v>
      </c>
      <c r="G206" s="63">
        <v>0.43</v>
      </c>
      <c r="H206" s="63"/>
      <c r="I206" s="68"/>
    </row>
    <row r="207" spans="1:9" ht="19.899999999999999" customHeight="1">
      <c r="B207" s="58" t="s">
        <v>195</v>
      </c>
      <c r="C207" s="58" t="s">
        <v>209</v>
      </c>
      <c r="D207" s="59" t="s">
        <v>323</v>
      </c>
      <c r="E207" s="62" t="s">
        <v>324</v>
      </c>
      <c r="F207" s="63">
        <v>0.59</v>
      </c>
      <c r="G207" s="63">
        <v>0.59</v>
      </c>
      <c r="H207" s="63"/>
      <c r="I207" s="68"/>
    </row>
    <row r="208" spans="1:9" ht="19.899999999999999" customHeight="1">
      <c r="A208" s="117"/>
      <c r="B208" s="58" t="s">
        <v>195</v>
      </c>
      <c r="C208" s="58" t="s">
        <v>209</v>
      </c>
      <c r="D208" s="59" t="s">
        <v>325</v>
      </c>
      <c r="E208" s="62" t="s">
        <v>326</v>
      </c>
      <c r="F208" s="63">
        <v>0.27</v>
      </c>
      <c r="G208" s="63">
        <v>0.27</v>
      </c>
      <c r="H208" s="63"/>
      <c r="I208" s="68"/>
    </row>
    <row r="209" spans="1:9" ht="19.899999999999999" customHeight="1">
      <c r="A209" s="117"/>
      <c r="B209" s="58" t="s">
        <v>195</v>
      </c>
      <c r="C209" s="58" t="s">
        <v>209</v>
      </c>
      <c r="D209" s="59" t="s">
        <v>342</v>
      </c>
      <c r="E209" s="62" t="s">
        <v>343</v>
      </c>
      <c r="F209" s="63">
        <v>0.32</v>
      </c>
      <c r="G209" s="63">
        <v>0.32</v>
      </c>
      <c r="H209" s="63"/>
      <c r="I209" s="68"/>
    </row>
    <row r="210" spans="1:9" ht="19.899999999999999" customHeight="1">
      <c r="B210" s="58" t="s">
        <v>195</v>
      </c>
      <c r="C210" s="58" t="s">
        <v>200</v>
      </c>
      <c r="D210" s="59" t="s">
        <v>315</v>
      </c>
      <c r="E210" s="62" t="s">
        <v>316</v>
      </c>
      <c r="F210" s="63">
        <v>25.64</v>
      </c>
      <c r="G210" s="63">
        <v>25.64</v>
      </c>
      <c r="H210" s="63"/>
      <c r="I210" s="68"/>
    </row>
    <row r="211" spans="1:9" ht="19.899999999999999" customHeight="1">
      <c r="A211" s="92"/>
      <c r="B211" s="58" t="s">
        <v>195</v>
      </c>
      <c r="C211" s="58" t="s">
        <v>200</v>
      </c>
      <c r="D211" s="59" t="s">
        <v>317</v>
      </c>
      <c r="E211" s="62" t="s">
        <v>318</v>
      </c>
      <c r="F211" s="63">
        <v>25.64</v>
      </c>
      <c r="G211" s="63">
        <v>25.64</v>
      </c>
      <c r="H211" s="63"/>
      <c r="I211" s="68"/>
    </row>
    <row r="212" spans="1:9" ht="19.899999999999999" customHeight="1">
      <c r="B212" s="58" t="s">
        <v>195</v>
      </c>
      <c r="C212" s="58" t="s">
        <v>276</v>
      </c>
      <c r="D212" s="59" t="s">
        <v>340</v>
      </c>
      <c r="E212" s="62" t="s">
        <v>341</v>
      </c>
      <c r="F212" s="63">
        <v>21.75</v>
      </c>
      <c r="G212" s="63">
        <v>21.75</v>
      </c>
      <c r="H212" s="63"/>
      <c r="I212" s="68"/>
    </row>
    <row r="213" spans="1:9" ht="19.899999999999999" customHeight="1">
      <c r="B213" s="58" t="s">
        <v>195</v>
      </c>
      <c r="C213" s="58" t="s">
        <v>282</v>
      </c>
      <c r="D213" s="59" t="s">
        <v>301</v>
      </c>
      <c r="E213" s="62" t="s">
        <v>302</v>
      </c>
      <c r="F213" s="63">
        <v>0.79</v>
      </c>
      <c r="G213" s="63">
        <v>0.79</v>
      </c>
      <c r="H213" s="63"/>
      <c r="I213" s="68"/>
    </row>
    <row r="214" spans="1:9" ht="19.899999999999999" customHeight="1">
      <c r="B214" s="58" t="s">
        <v>195</v>
      </c>
      <c r="C214" s="58" t="s">
        <v>279</v>
      </c>
      <c r="D214" s="59" t="s">
        <v>311</v>
      </c>
      <c r="E214" s="62" t="s">
        <v>312</v>
      </c>
      <c r="F214" s="63">
        <v>11.24</v>
      </c>
      <c r="G214" s="63">
        <v>11.24</v>
      </c>
      <c r="H214" s="63"/>
      <c r="I214" s="68"/>
    </row>
    <row r="215" spans="1:9" ht="19.899999999999999" customHeight="1">
      <c r="B215" s="58" t="s">
        <v>195</v>
      </c>
      <c r="C215" s="58" t="s">
        <v>327</v>
      </c>
      <c r="D215" s="59" t="s">
        <v>328</v>
      </c>
      <c r="E215" s="62" t="s">
        <v>329</v>
      </c>
      <c r="F215" s="63">
        <v>4.29</v>
      </c>
      <c r="G215" s="63">
        <v>4.29</v>
      </c>
      <c r="H215" s="63"/>
      <c r="I215" s="68"/>
    </row>
    <row r="216" spans="1:9" ht="8.65" customHeight="1">
      <c r="A216" s="43"/>
      <c r="B216" s="43"/>
      <c r="C216" s="43"/>
      <c r="D216" s="69"/>
      <c r="E216" s="43"/>
      <c r="F216" s="43"/>
      <c r="G216" s="43"/>
      <c r="H216" s="43"/>
      <c r="I216" s="70"/>
    </row>
  </sheetData>
  <mergeCells count="32">
    <mergeCell ref="G5:G6"/>
    <mergeCell ref="H5:H6"/>
    <mergeCell ref="A205:A206"/>
    <mergeCell ref="A208:A209"/>
    <mergeCell ref="D5:D6"/>
    <mergeCell ref="E5:E6"/>
    <mergeCell ref="F5:F6"/>
    <mergeCell ref="A159:A160"/>
    <mergeCell ref="A166:A167"/>
    <mergeCell ref="A176:A177"/>
    <mergeCell ref="A181:A182"/>
    <mergeCell ref="A197:A198"/>
    <mergeCell ref="A105:A106"/>
    <mergeCell ref="A116:A117"/>
    <mergeCell ref="A125:A126"/>
    <mergeCell ref="A137:A138"/>
    <mergeCell ref="A151:A152"/>
    <mergeCell ref="A66:A67"/>
    <mergeCell ref="A69:A71"/>
    <mergeCell ref="A78:A79"/>
    <mergeCell ref="A85:A87"/>
    <mergeCell ref="A102:A103"/>
    <mergeCell ref="B5:C5"/>
    <mergeCell ref="A16:A18"/>
    <mergeCell ref="A32:A33"/>
    <mergeCell ref="A38:A40"/>
    <mergeCell ref="A50:A51"/>
    <mergeCell ref="B1:C1"/>
    <mergeCell ref="B2:H2"/>
    <mergeCell ref="B3:E3"/>
    <mergeCell ref="B4:E4"/>
    <mergeCell ref="F4:H4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pane ySplit="5" topLeftCell="A6" activePane="bottomLeft" state="frozen"/>
      <selection pane="bottomLeft" activeCell="B3" sqref="B3:F3"/>
    </sheetView>
  </sheetViews>
  <sheetFormatPr defaultColWidth="9.75" defaultRowHeight="14.25"/>
  <cols>
    <col min="1" max="1" width="1.5" customWidth="1"/>
    <col min="2" max="4" width="6.125" customWidth="1"/>
    <col min="5" max="5" width="8.5" customWidth="1"/>
    <col min="6" max="6" width="36.875" customWidth="1"/>
    <col min="7" max="7" width="16.5" customWidth="1"/>
    <col min="8" max="8" width="1.5" customWidth="1"/>
    <col min="9" max="9" width="9.75" customWidth="1"/>
  </cols>
  <sheetData>
    <row r="1" spans="1:10" ht="14.25" customHeight="1">
      <c r="A1" s="1"/>
      <c r="B1" s="108"/>
      <c r="C1" s="108"/>
      <c r="D1" s="108"/>
      <c r="E1" s="13"/>
      <c r="F1" s="13"/>
      <c r="G1" s="19" t="s">
        <v>346</v>
      </c>
      <c r="H1" s="5"/>
    </row>
    <row r="2" spans="1:10" ht="19.899999999999999" customHeight="1">
      <c r="A2" s="1"/>
      <c r="B2" s="109" t="s">
        <v>347</v>
      </c>
      <c r="C2" s="109"/>
      <c r="D2" s="109"/>
      <c r="E2" s="109"/>
      <c r="F2" s="109"/>
      <c r="G2" s="109"/>
      <c r="H2" s="5" t="s">
        <v>2</v>
      </c>
    </row>
    <row r="3" spans="1:10" ht="17.100000000000001" customHeight="1">
      <c r="A3" s="3"/>
      <c r="B3" s="110" t="s">
        <v>403</v>
      </c>
      <c r="C3" s="110"/>
      <c r="D3" s="110"/>
      <c r="E3" s="110"/>
      <c r="F3" s="110"/>
      <c r="G3" s="20" t="s">
        <v>4</v>
      </c>
      <c r="H3" s="21"/>
    </row>
    <row r="4" spans="1:10" ht="21.4" customHeight="1">
      <c r="A4" s="7"/>
      <c r="B4" s="111" t="s">
        <v>83</v>
      </c>
      <c r="C4" s="111"/>
      <c r="D4" s="111"/>
      <c r="E4" s="111" t="s">
        <v>62</v>
      </c>
      <c r="F4" s="111" t="s">
        <v>63</v>
      </c>
      <c r="G4" s="111" t="s">
        <v>348</v>
      </c>
      <c r="H4" s="22"/>
    </row>
    <row r="5" spans="1:10" ht="21.4" customHeight="1">
      <c r="A5" s="7"/>
      <c r="B5" s="6" t="s">
        <v>84</v>
      </c>
      <c r="C5" s="6" t="s">
        <v>85</v>
      </c>
      <c r="D5" s="6" t="s">
        <v>86</v>
      </c>
      <c r="E5" s="111"/>
      <c r="F5" s="111"/>
      <c r="G5" s="111"/>
      <c r="H5" s="23"/>
    </row>
    <row r="6" spans="1:10" ht="19.899999999999999" customHeight="1">
      <c r="A6" s="8"/>
      <c r="B6" s="9"/>
      <c r="C6" s="9"/>
      <c r="D6" s="9"/>
      <c r="E6" s="9"/>
      <c r="F6" s="9" t="s">
        <v>64</v>
      </c>
      <c r="G6" s="15">
        <v>788.96</v>
      </c>
      <c r="H6" s="24"/>
      <c r="J6" s="26"/>
    </row>
    <row r="7" spans="1:10" ht="19.899999999999999" customHeight="1">
      <c r="A7" s="7"/>
      <c r="B7" s="10"/>
      <c r="C7" s="10"/>
      <c r="D7" s="10"/>
      <c r="E7" s="10"/>
      <c r="F7" s="16" t="s">
        <v>21</v>
      </c>
      <c r="G7" s="17">
        <f>+G8+G17+G27+G35+G42+G63+G71</f>
        <v>788.96</v>
      </c>
      <c r="H7" s="22"/>
    </row>
    <row r="8" spans="1:10" ht="19.899999999999999" customHeight="1">
      <c r="A8" s="7"/>
      <c r="B8" s="10"/>
      <c r="C8" s="10"/>
      <c r="D8" s="10"/>
      <c r="E8" s="10"/>
      <c r="F8" s="16" t="s">
        <v>108</v>
      </c>
      <c r="G8" s="17">
        <f>-21.7+578.63-61.01-136.12</f>
        <v>359.8</v>
      </c>
      <c r="H8" s="22"/>
    </row>
    <row r="9" spans="1:10" ht="19.899999999999999" customHeight="1">
      <c r="A9" s="7"/>
      <c r="B9" s="10"/>
      <c r="C9" s="10"/>
      <c r="D9" s="10"/>
      <c r="E9" s="10"/>
      <c r="F9" s="16" t="s">
        <v>110</v>
      </c>
      <c r="G9" s="17">
        <f>381.5-21.7</f>
        <v>359.8</v>
      </c>
      <c r="H9" s="23"/>
    </row>
    <row r="10" spans="1:10" ht="19.899999999999999" customHeight="1">
      <c r="A10" s="112"/>
      <c r="B10" s="10" t="s">
        <v>88</v>
      </c>
      <c r="C10" s="10" t="s">
        <v>90</v>
      </c>
      <c r="D10" s="10" t="s">
        <v>109</v>
      </c>
      <c r="E10" s="10" t="s">
        <v>71</v>
      </c>
      <c r="F10" s="16" t="s">
        <v>349</v>
      </c>
      <c r="G10" s="18">
        <v>65.34</v>
      </c>
      <c r="H10" s="23"/>
    </row>
    <row r="11" spans="1:10" ht="19.899999999999999" customHeight="1">
      <c r="A11" s="112"/>
      <c r="B11" s="10" t="s">
        <v>88</v>
      </c>
      <c r="C11" s="10" t="s">
        <v>90</v>
      </c>
      <c r="D11" s="10" t="s">
        <v>109</v>
      </c>
      <c r="E11" s="10" t="s">
        <v>71</v>
      </c>
      <c r="F11" s="16" t="s">
        <v>350</v>
      </c>
      <c r="G11" s="18">
        <v>7.28</v>
      </c>
      <c r="H11" s="23"/>
    </row>
    <row r="12" spans="1:10" ht="19.899999999999999" customHeight="1">
      <c r="A12" s="112"/>
      <c r="B12" s="10" t="s">
        <v>88</v>
      </c>
      <c r="C12" s="10" t="s">
        <v>90</v>
      </c>
      <c r="D12" s="10" t="s">
        <v>109</v>
      </c>
      <c r="E12" s="10" t="s">
        <v>71</v>
      </c>
      <c r="F12" s="16" t="s">
        <v>351</v>
      </c>
      <c r="G12" s="18">
        <v>15</v>
      </c>
      <c r="H12" s="23"/>
    </row>
    <row r="13" spans="1:10" ht="19.899999999999999" customHeight="1">
      <c r="A13" s="112"/>
      <c r="B13" s="10" t="s">
        <v>88</v>
      </c>
      <c r="C13" s="10" t="s">
        <v>90</v>
      </c>
      <c r="D13" s="10" t="s">
        <v>109</v>
      </c>
      <c r="E13" s="10" t="s">
        <v>71</v>
      </c>
      <c r="F13" s="16" t="s">
        <v>352</v>
      </c>
      <c r="G13" s="18">
        <v>6.2</v>
      </c>
      <c r="H13" s="23"/>
    </row>
    <row r="14" spans="1:10" ht="19.899999999999999" customHeight="1">
      <c r="A14" s="112"/>
      <c r="B14" s="10" t="s">
        <v>88</v>
      </c>
      <c r="C14" s="10" t="s">
        <v>90</v>
      </c>
      <c r="D14" s="10" t="s">
        <v>109</v>
      </c>
      <c r="E14" s="10" t="s">
        <v>71</v>
      </c>
      <c r="F14" s="16" t="s">
        <v>353</v>
      </c>
      <c r="G14" s="18">
        <v>265.98</v>
      </c>
      <c r="H14" s="23"/>
    </row>
    <row r="15" spans="1:10" ht="19.899999999999999" customHeight="1">
      <c r="B15" s="10"/>
      <c r="C15" s="10"/>
      <c r="D15" s="10"/>
      <c r="E15" s="10"/>
      <c r="F15" s="16" t="s">
        <v>239</v>
      </c>
      <c r="G15" s="17"/>
      <c r="H15" s="23"/>
    </row>
    <row r="16" spans="1:10" ht="19.899999999999999" customHeight="1">
      <c r="A16" s="7"/>
      <c r="B16" s="10" t="s">
        <v>88</v>
      </c>
      <c r="C16" s="10" t="s">
        <v>103</v>
      </c>
      <c r="D16" s="10" t="s">
        <v>103</v>
      </c>
      <c r="E16" s="10" t="s">
        <v>71</v>
      </c>
      <c r="F16" s="16" t="s">
        <v>354</v>
      </c>
      <c r="G16" s="18"/>
      <c r="H16" s="23"/>
    </row>
    <row r="17" spans="1:8" ht="19.899999999999999" customHeight="1">
      <c r="B17" s="10"/>
      <c r="C17" s="10"/>
      <c r="D17" s="10"/>
      <c r="E17" s="10"/>
      <c r="F17" s="16" t="s">
        <v>112</v>
      </c>
      <c r="G17" s="17">
        <f>-7+65.39</f>
        <v>58.39</v>
      </c>
      <c r="H17" s="22"/>
    </row>
    <row r="18" spans="1:8" ht="19.899999999999999" customHeight="1">
      <c r="A18" s="7"/>
      <c r="B18" s="10"/>
      <c r="C18" s="10"/>
      <c r="D18" s="10"/>
      <c r="E18" s="10"/>
      <c r="F18" s="16" t="s">
        <v>114</v>
      </c>
      <c r="G18" s="17">
        <v>58.39</v>
      </c>
      <c r="H18" s="23"/>
    </row>
    <row r="19" spans="1:8" ht="19.899999999999999" customHeight="1">
      <c r="A19" s="112"/>
      <c r="B19" s="10" t="s">
        <v>88</v>
      </c>
      <c r="C19" s="10" t="s">
        <v>90</v>
      </c>
      <c r="D19" s="10" t="s">
        <v>113</v>
      </c>
      <c r="E19" s="10" t="s">
        <v>77</v>
      </c>
      <c r="F19" s="16" t="s">
        <v>355</v>
      </c>
      <c r="G19" s="18">
        <v>9.52</v>
      </c>
      <c r="H19" s="23"/>
    </row>
    <row r="20" spans="1:8" ht="19.899999999999999" customHeight="1">
      <c r="A20" s="112"/>
      <c r="B20" s="10" t="s">
        <v>88</v>
      </c>
      <c r="C20" s="10" t="s">
        <v>90</v>
      </c>
      <c r="D20" s="10" t="s">
        <v>113</v>
      </c>
      <c r="E20" s="10" t="s">
        <v>77</v>
      </c>
      <c r="F20" s="16" t="s">
        <v>356</v>
      </c>
      <c r="G20" s="18">
        <v>12</v>
      </c>
      <c r="H20" s="23"/>
    </row>
    <row r="21" spans="1:8" ht="19.899999999999999" customHeight="1">
      <c r="A21" s="112"/>
      <c r="B21" s="10" t="s">
        <v>88</v>
      </c>
      <c r="C21" s="10" t="s">
        <v>90</v>
      </c>
      <c r="D21" s="10" t="s">
        <v>113</v>
      </c>
      <c r="E21" s="10" t="s">
        <v>77</v>
      </c>
      <c r="F21" s="16" t="s">
        <v>357</v>
      </c>
      <c r="G21" s="18">
        <v>7.83</v>
      </c>
      <c r="H21" s="23"/>
    </row>
    <row r="22" spans="1:8" ht="19.899999999999999" customHeight="1">
      <c r="A22" s="112"/>
      <c r="B22" s="10" t="s">
        <v>88</v>
      </c>
      <c r="C22" s="10" t="s">
        <v>90</v>
      </c>
      <c r="D22" s="10" t="s">
        <v>113</v>
      </c>
      <c r="E22" s="10" t="s">
        <v>77</v>
      </c>
      <c r="F22" s="16" t="s">
        <v>358</v>
      </c>
      <c r="G22" s="18">
        <v>9.1999999999999993</v>
      </c>
      <c r="H22" s="23"/>
    </row>
    <row r="23" spans="1:8" ht="19.899999999999999" customHeight="1">
      <c r="A23" s="112"/>
      <c r="B23" s="10" t="s">
        <v>88</v>
      </c>
      <c r="C23" s="10" t="s">
        <v>90</v>
      </c>
      <c r="D23" s="10" t="s">
        <v>113</v>
      </c>
      <c r="E23" s="10" t="s">
        <v>77</v>
      </c>
      <c r="F23" s="16" t="s">
        <v>359</v>
      </c>
      <c r="G23" s="18">
        <v>9.84</v>
      </c>
      <c r="H23" s="23"/>
    </row>
    <row r="24" spans="1:8" ht="19.899999999999999" customHeight="1">
      <c r="A24" s="112"/>
      <c r="B24" s="10" t="s">
        <v>88</v>
      </c>
      <c r="C24" s="10" t="s">
        <v>90</v>
      </c>
      <c r="D24" s="10" t="s">
        <v>113</v>
      </c>
      <c r="E24" s="10" t="s">
        <v>77</v>
      </c>
      <c r="F24" s="16" t="s">
        <v>360</v>
      </c>
      <c r="G24" s="18">
        <v>10</v>
      </c>
      <c r="H24" s="23"/>
    </row>
    <row r="25" spans="1:8" ht="19.899999999999999" customHeight="1">
      <c r="B25" s="10"/>
      <c r="C25" s="10"/>
      <c r="D25" s="10"/>
      <c r="E25" s="10"/>
      <c r="F25" s="16" t="s">
        <v>116</v>
      </c>
      <c r="G25" s="17"/>
      <c r="H25" s="23"/>
    </row>
    <row r="26" spans="1:8" ht="19.899999999999999" customHeight="1">
      <c r="A26" s="7"/>
      <c r="B26" s="10" t="s">
        <v>88</v>
      </c>
      <c r="C26" s="10" t="s">
        <v>90</v>
      </c>
      <c r="D26" s="10" t="s">
        <v>115</v>
      </c>
      <c r="E26" s="10" t="s">
        <v>77</v>
      </c>
      <c r="F26" s="16" t="s">
        <v>361</v>
      </c>
      <c r="G26" s="18"/>
      <c r="H26" s="23"/>
    </row>
    <row r="27" spans="1:8" ht="19.899999999999999" customHeight="1">
      <c r="B27" s="10"/>
      <c r="C27" s="10"/>
      <c r="D27" s="10"/>
      <c r="E27" s="10"/>
      <c r="F27" s="16" t="s">
        <v>118</v>
      </c>
      <c r="G27" s="17">
        <f>-9.8+35.93</f>
        <v>26.13</v>
      </c>
      <c r="H27" s="22"/>
    </row>
    <row r="28" spans="1:8" ht="19.899999999999999" customHeight="1">
      <c r="A28" s="7"/>
      <c r="B28" s="10"/>
      <c r="C28" s="10"/>
      <c r="D28" s="10"/>
      <c r="E28" s="10"/>
      <c r="F28" s="16" t="s">
        <v>116</v>
      </c>
      <c r="G28" s="17"/>
      <c r="H28" s="23"/>
    </row>
    <row r="29" spans="1:8" ht="19.899999999999999" customHeight="1">
      <c r="A29" s="7"/>
      <c r="B29" s="10" t="s">
        <v>88</v>
      </c>
      <c r="C29" s="10" t="s">
        <v>90</v>
      </c>
      <c r="D29" s="10" t="s">
        <v>115</v>
      </c>
      <c r="E29" s="10" t="s">
        <v>69</v>
      </c>
      <c r="F29" s="16" t="s">
        <v>361</v>
      </c>
      <c r="G29" s="18"/>
      <c r="H29" s="23"/>
    </row>
    <row r="30" spans="1:8" ht="19.899999999999999" customHeight="1">
      <c r="B30" s="10"/>
      <c r="C30" s="10"/>
      <c r="D30" s="10"/>
      <c r="E30" s="10"/>
      <c r="F30" s="16" t="s">
        <v>119</v>
      </c>
      <c r="G30" s="17">
        <v>24.31</v>
      </c>
      <c r="H30" s="23"/>
    </row>
    <row r="31" spans="1:8" ht="19.899999999999999" customHeight="1">
      <c r="A31" s="112"/>
      <c r="B31" s="10" t="s">
        <v>88</v>
      </c>
      <c r="C31" s="10" t="s">
        <v>90</v>
      </c>
      <c r="D31" s="10" t="s">
        <v>94</v>
      </c>
      <c r="E31" s="10" t="s">
        <v>69</v>
      </c>
      <c r="F31" s="16" t="s">
        <v>362</v>
      </c>
      <c r="G31" s="18">
        <v>8</v>
      </c>
      <c r="H31" s="23"/>
    </row>
    <row r="32" spans="1:8" ht="19.899999999999999" customHeight="1">
      <c r="A32" s="112"/>
      <c r="B32" s="10" t="s">
        <v>88</v>
      </c>
      <c r="C32" s="10" t="s">
        <v>90</v>
      </c>
      <c r="D32" s="10" t="s">
        <v>94</v>
      </c>
      <c r="E32" s="10" t="s">
        <v>69</v>
      </c>
      <c r="F32" s="16" t="s">
        <v>363</v>
      </c>
      <c r="G32" s="18">
        <v>16.309999999999999</v>
      </c>
      <c r="H32" s="23"/>
    </row>
    <row r="33" spans="1:8" ht="19.899999999999999" customHeight="1">
      <c r="B33" s="10"/>
      <c r="C33" s="10"/>
      <c r="D33" s="10"/>
      <c r="E33" s="10"/>
      <c r="F33" s="16" t="s">
        <v>107</v>
      </c>
      <c r="G33" s="17">
        <v>1.82</v>
      </c>
      <c r="H33" s="23"/>
    </row>
    <row r="34" spans="1:8" ht="19.899999999999999" customHeight="1">
      <c r="A34" s="7"/>
      <c r="B34" s="10" t="s">
        <v>106</v>
      </c>
      <c r="C34" s="10" t="s">
        <v>89</v>
      </c>
      <c r="D34" s="10" t="s">
        <v>103</v>
      </c>
      <c r="E34" s="10" t="s">
        <v>69</v>
      </c>
      <c r="F34" s="16" t="s">
        <v>350</v>
      </c>
      <c r="G34" s="18">
        <v>1.82</v>
      </c>
      <c r="H34" s="23"/>
    </row>
    <row r="35" spans="1:8" ht="19.899999999999999" customHeight="1">
      <c r="B35" s="10"/>
      <c r="C35" s="10"/>
      <c r="D35" s="10"/>
      <c r="E35" s="10"/>
      <c r="F35" s="16" t="s">
        <v>87</v>
      </c>
      <c r="G35" s="17">
        <f>-9.8+36.04</f>
        <v>26.24</v>
      </c>
      <c r="H35" s="22"/>
    </row>
    <row r="36" spans="1:8" ht="19.899999999999999" customHeight="1">
      <c r="A36" s="7"/>
      <c r="B36" s="10"/>
      <c r="C36" s="10"/>
      <c r="D36" s="10"/>
      <c r="E36" s="10"/>
      <c r="F36" s="16" t="s">
        <v>116</v>
      </c>
      <c r="G36" s="17"/>
      <c r="H36" s="23"/>
    </row>
    <row r="37" spans="1:8" ht="19.899999999999999" customHeight="1">
      <c r="A37" s="7"/>
      <c r="B37" s="10" t="s">
        <v>88</v>
      </c>
      <c r="C37" s="10" t="s">
        <v>90</v>
      </c>
      <c r="D37" s="10" t="s">
        <v>115</v>
      </c>
      <c r="E37" s="10" t="s">
        <v>65</v>
      </c>
      <c r="F37" s="16" t="s">
        <v>361</v>
      </c>
      <c r="G37" s="18"/>
      <c r="H37" s="23"/>
    </row>
    <row r="38" spans="1:8" ht="19.899999999999999" customHeight="1">
      <c r="B38" s="10"/>
      <c r="C38" s="10"/>
      <c r="D38" s="10"/>
      <c r="E38" s="10"/>
      <c r="F38" s="16" t="s">
        <v>95</v>
      </c>
      <c r="G38" s="17">
        <v>24.42</v>
      </c>
      <c r="H38" s="23"/>
    </row>
    <row r="39" spans="1:8" ht="19.899999999999999" customHeight="1">
      <c r="A39" s="7"/>
      <c r="B39" s="10" t="s">
        <v>88</v>
      </c>
      <c r="C39" s="10" t="s">
        <v>89</v>
      </c>
      <c r="D39" s="10" t="s">
        <v>94</v>
      </c>
      <c r="E39" s="10" t="s">
        <v>65</v>
      </c>
      <c r="F39" s="16" t="s">
        <v>364</v>
      </c>
      <c r="G39" s="18">
        <v>24.42</v>
      </c>
      <c r="H39" s="23"/>
    </row>
    <row r="40" spans="1:8" ht="19.899999999999999" customHeight="1">
      <c r="B40" s="10"/>
      <c r="C40" s="10"/>
      <c r="D40" s="10"/>
      <c r="E40" s="10"/>
      <c r="F40" s="16" t="s">
        <v>91</v>
      </c>
      <c r="G40" s="17">
        <v>1.82</v>
      </c>
      <c r="H40" s="23"/>
    </row>
    <row r="41" spans="1:8" ht="19.899999999999999" customHeight="1">
      <c r="A41" s="7"/>
      <c r="B41" s="10" t="s">
        <v>88</v>
      </c>
      <c r="C41" s="10" t="s">
        <v>89</v>
      </c>
      <c r="D41" s="10" t="s">
        <v>90</v>
      </c>
      <c r="E41" s="10" t="s">
        <v>65</v>
      </c>
      <c r="F41" s="16" t="s">
        <v>350</v>
      </c>
      <c r="G41" s="18">
        <v>1.82</v>
      </c>
      <c r="H41" s="23"/>
    </row>
    <row r="42" spans="1:8" ht="19.899999999999999" customHeight="1">
      <c r="B42" s="10"/>
      <c r="C42" s="10"/>
      <c r="D42" s="10"/>
      <c r="E42" s="10"/>
      <c r="F42" s="16" t="s">
        <v>102</v>
      </c>
      <c r="G42" s="17">
        <f>-41+1753.93-550-10-852.34-42-5.42</f>
        <v>253.17</v>
      </c>
      <c r="H42" s="22"/>
    </row>
    <row r="43" spans="1:8" ht="19.899999999999999" customHeight="1">
      <c r="A43" s="7"/>
      <c r="B43" s="10"/>
      <c r="C43" s="10"/>
      <c r="D43" s="10"/>
      <c r="E43" s="10"/>
      <c r="F43" s="16" t="s">
        <v>104</v>
      </c>
      <c r="G43" s="17"/>
      <c r="H43" s="23"/>
    </row>
    <row r="44" spans="1:8" ht="19.899999999999999" customHeight="1">
      <c r="A44" s="112"/>
      <c r="B44" s="10" t="s">
        <v>88</v>
      </c>
      <c r="C44" s="10" t="s">
        <v>90</v>
      </c>
      <c r="D44" s="10" t="s">
        <v>103</v>
      </c>
      <c r="E44" s="10" t="s">
        <v>67</v>
      </c>
      <c r="F44" s="16" t="s">
        <v>365</v>
      </c>
      <c r="G44" s="18"/>
      <c r="H44" s="23"/>
    </row>
    <row r="45" spans="1:8" ht="19.899999999999999" customHeight="1">
      <c r="A45" s="112"/>
      <c r="B45" s="10" t="s">
        <v>88</v>
      </c>
      <c r="C45" s="10" t="s">
        <v>90</v>
      </c>
      <c r="D45" s="10" t="s">
        <v>103</v>
      </c>
      <c r="E45" s="10" t="s">
        <v>67</v>
      </c>
      <c r="F45" s="16" t="s">
        <v>366</v>
      </c>
      <c r="G45" s="18"/>
      <c r="H45" s="23"/>
    </row>
    <row r="46" spans="1:8" ht="19.899999999999999" customHeight="1">
      <c r="A46" s="112"/>
      <c r="B46" s="10" t="s">
        <v>88</v>
      </c>
      <c r="C46" s="10" t="s">
        <v>90</v>
      </c>
      <c r="D46" s="10" t="s">
        <v>103</v>
      </c>
      <c r="E46" s="10" t="s">
        <v>67</v>
      </c>
      <c r="F46" s="16" t="s">
        <v>367</v>
      </c>
      <c r="G46" s="18"/>
      <c r="H46" s="23"/>
    </row>
    <row r="47" spans="1:8" ht="19.899999999999999" customHeight="1">
      <c r="B47" s="10"/>
      <c r="C47" s="10"/>
      <c r="D47" s="10"/>
      <c r="E47" s="10"/>
      <c r="F47" s="16" t="s">
        <v>239</v>
      </c>
      <c r="G47" s="17"/>
      <c r="H47" s="23"/>
    </row>
    <row r="48" spans="1:8" ht="19.899999999999999" customHeight="1">
      <c r="A48" s="7"/>
      <c r="B48" s="10" t="s">
        <v>88</v>
      </c>
      <c r="C48" s="10" t="s">
        <v>103</v>
      </c>
      <c r="D48" s="10" t="s">
        <v>103</v>
      </c>
      <c r="E48" s="10" t="s">
        <v>67</v>
      </c>
      <c r="F48" s="16" t="s">
        <v>354</v>
      </c>
      <c r="G48" s="18"/>
      <c r="H48" s="23"/>
    </row>
    <row r="49" spans="1:8" ht="19.899999999999999" customHeight="1">
      <c r="B49" s="10"/>
      <c r="C49" s="10"/>
      <c r="D49" s="10"/>
      <c r="E49" s="10"/>
      <c r="F49" s="16" t="s">
        <v>91</v>
      </c>
      <c r="G49" s="17"/>
      <c r="H49" s="23"/>
    </row>
    <row r="50" spans="1:8" ht="19.899999999999999" customHeight="1">
      <c r="A50" s="7"/>
      <c r="B50" s="10" t="s">
        <v>88</v>
      </c>
      <c r="C50" s="10" t="s">
        <v>90</v>
      </c>
      <c r="D50" s="10" t="s">
        <v>90</v>
      </c>
      <c r="E50" s="10" t="s">
        <v>67</v>
      </c>
      <c r="F50" s="16" t="s">
        <v>361</v>
      </c>
      <c r="G50" s="18"/>
      <c r="H50" s="23"/>
    </row>
    <row r="51" spans="1:8" ht="19.899999999999999" customHeight="1">
      <c r="B51" s="10"/>
      <c r="C51" s="10"/>
      <c r="D51" s="10"/>
      <c r="E51" s="10"/>
      <c r="F51" s="16" t="s">
        <v>105</v>
      </c>
      <c r="G51" s="17">
        <f>-5.42+256.77</f>
        <v>251.35</v>
      </c>
      <c r="H51" s="23"/>
    </row>
    <row r="52" spans="1:8" ht="19.899999999999999" customHeight="1">
      <c r="A52" s="112"/>
      <c r="B52" s="10" t="s">
        <v>88</v>
      </c>
      <c r="C52" s="10" t="s">
        <v>90</v>
      </c>
      <c r="D52" s="10" t="s">
        <v>97</v>
      </c>
      <c r="E52" s="10" t="s">
        <v>67</v>
      </c>
      <c r="F52" s="16" t="s">
        <v>368</v>
      </c>
      <c r="G52" s="18">
        <v>19.899999999999999</v>
      </c>
      <c r="H52" s="23"/>
    </row>
    <row r="53" spans="1:8" ht="19.899999999999999" customHeight="1">
      <c r="A53" s="112"/>
      <c r="B53" s="10" t="s">
        <v>88</v>
      </c>
      <c r="C53" s="10" t="s">
        <v>90</v>
      </c>
      <c r="D53" s="10" t="s">
        <v>97</v>
      </c>
      <c r="E53" s="10" t="s">
        <v>67</v>
      </c>
      <c r="F53" s="16" t="s">
        <v>369</v>
      </c>
      <c r="G53" s="18">
        <v>50</v>
      </c>
      <c r="H53" s="23"/>
    </row>
    <row r="54" spans="1:8" ht="19.899999999999999" customHeight="1">
      <c r="A54" s="112"/>
      <c r="B54" s="10" t="s">
        <v>88</v>
      </c>
      <c r="C54" s="10" t="s">
        <v>90</v>
      </c>
      <c r="D54" s="10" t="s">
        <v>97</v>
      </c>
      <c r="E54" s="10" t="s">
        <v>67</v>
      </c>
      <c r="F54" s="16" t="s">
        <v>370</v>
      </c>
      <c r="G54" s="18">
        <v>20</v>
      </c>
      <c r="H54" s="23"/>
    </row>
    <row r="55" spans="1:8" ht="19.899999999999999" customHeight="1">
      <c r="A55" s="112"/>
      <c r="B55" s="10" t="s">
        <v>88</v>
      </c>
      <c r="C55" s="10" t="s">
        <v>90</v>
      </c>
      <c r="D55" s="10" t="s">
        <v>97</v>
      </c>
      <c r="E55" s="10" t="s">
        <v>67</v>
      </c>
      <c r="F55" s="16" t="s">
        <v>371</v>
      </c>
      <c r="G55" s="18">
        <v>30</v>
      </c>
      <c r="H55" s="23"/>
    </row>
    <row r="56" spans="1:8" ht="19.899999999999999" customHeight="1">
      <c r="A56" s="112"/>
      <c r="B56" s="10" t="s">
        <v>88</v>
      </c>
      <c r="C56" s="10" t="s">
        <v>90</v>
      </c>
      <c r="D56" s="10" t="s">
        <v>97</v>
      </c>
      <c r="E56" s="10" t="s">
        <v>67</v>
      </c>
      <c r="F56" s="16" t="s">
        <v>372</v>
      </c>
      <c r="G56" s="18">
        <v>5</v>
      </c>
      <c r="H56" s="23"/>
    </row>
    <row r="57" spans="1:8" ht="19.899999999999999" customHeight="1">
      <c r="A57" s="112"/>
      <c r="B57" s="10" t="s">
        <v>88</v>
      </c>
      <c r="C57" s="10" t="s">
        <v>90</v>
      </c>
      <c r="D57" s="10" t="s">
        <v>97</v>
      </c>
      <c r="E57" s="10" t="s">
        <v>67</v>
      </c>
      <c r="F57" s="16" t="s">
        <v>373</v>
      </c>
      <c r="G57" s="18">
        <v>10</v>
      </c>
      <c r="H57" s="23"/>
    </row>
    <row r="58" spans="1:8" ht="19.899999999999999" customHeight="1">
      <c r="A58" s="112"/>
      <c r="B58" s="10" t="s">
        <v>88</v>
      </c>
      <c r="C58" s="10" t="s">
        <v>90</v>
      </c>
      <c r="D58" s="10" t="s">
        <v>97</v>
      </c>
      <c r="E58" s="10" t="s">
        <v>67</v>
      </c>
      <c r="F58" s="16" t="s">
        <v>374</v>
      </c>
      <c r="G58" s="18">
        <v>9.36</v>
      </c>
      <c r="H58" s="23"/>
    </row>
    <row r="59" spans="1:8" ht="19.899999999999999" customHeight="1">
      <c r="A59" s="112"/>
      <c r="B59" s="10" t="s">
        <v>88</v>
      </c>
      <c r="C59" s="10" t="s">
        <v>90</v>
      </c>
      <c r="D59" s="10" t="s">
        <v>97</v>
      </c>
      <c r="E59" s="10" t="s">
        <v>67</v>
      </c>
      <c r="F59" s="16" t="s">
        <v>375</v>
      </c>
      <c r="G59" s="18">
        <v>112.09</v>
      </c>
      <c r="H59" s="23"/>
    </row>
    <row r="60" spans="1:8" ht="19.899999999999999" customHeight="1">
      <c r="A60" s="112"/>
      <c r="B60" s="10" t="s">
        <v>88</v>
      </c>
      <c r="C60" s="10" t="s">
        <v>90</v>
      </c>
      <c r="D60" s="10" t="s">
        <v>97</v>
      </c>
      <c r="E60" s="10" t="s">
        <v>67</v>
      </c>
      <c r="F60" s="16" t="s">
        <v>376</v>
      </c>
      <c r="G60" s="18">
        <v>0.42</v>
      </c>
      <c r="H60" s="23"/>
    </row>
    <row r="61" spans="1:8" ht="19.899999999999999" customHeight="1">
      <c r="B61" s="10"/>
      <c r="C61" s="10"/>
      <c r="D61" s="10"/>
      <c r="E61" s="10"/>
      <c r="F61" s="16" t="s">
        <v>107</v>
      </c>
      <c r="G61" s="17">
        <v>1.82</v>
      </c>
      <c r="H61" s="23"/>
    </row>
    <row r="62" spans="1:8" ht="19.899999999999999" customHeight="1">
      <c r="A62" s="7"/>
      <c r="B62" s="10" t="s">
        <v>106</v>
      </c>
      <c r="C62" s="10" t="s">
        <v>89</v>
      </c>
      <c r="D62" s="10" t="s">
        <v>103</v>
      </c>
      <c r="E62" s="10" t="s">
        <v>67</v>
      </c>
      <c r="F62" s="16" t="s">
        <v>350</v>
      </c>
      <c r="G62" s="18">
        <v>1.82</v>
      </c>
      <c r="H62" s="23"/>
    </row>
    <row r="63" spans="1:8" ht="19.899999999999999" customHeight="1">
      <c r="B63" s="10"/>
      <c r="C63" s="10"/>
      <c r="D63" s="10"/>
      <c r="E63" s="10"/>
      <c r="F63" s="16" t="s">
        <v>120</v>
      </c>
      <c r="G63" s="17">
        <f>-5.6+53.1</f>
        <v>47.5</v>
      </c>
      <c r="H63" s="22"/>
    </row>
    <row r="64" spans="1:8" ht="19.899999999999999" customHeight="1">
      <c r="A64" s="7"/>
      <c r="B64" s="10"/>
      <c r="C64" s="10"/>
      <c r="D64" s="10"/>
      <c r="E64" s="10"/>
      <c r="F64" s="16" t="s">
        <v>104</v>
      </c>
      <c r="G64" s="17">
        <v>47.5</v>
      </c>
      <c r="H64" s="23"/>
    </row>
    <row r="65" spans="1:8" ht="19.899999999999999" customHeight="1">
      <c r="A65" s="112"/>
      <c r="B65" s="10" t="s">
        <v>88</v>
      </c>
      <c r="C65" s="10" t="s">
        <v>90</v>
      </c>
      <c r="D65" s="10" t="s">
        <v>103</v>
      </c>
      <c r="E65" s="10" t="s">
        <v>73</v>
      </c>
      <c r="F65" s="16" t="s">
        <v>377</v>
      </c>
      <c r="G65" s="18">
        <v>20.5</v>
      </c>
      <c r="H65" s="23"/>
    </row>
    <row r="66" spans="1:8" ht="19.899999999999999" customHeight="1">
      <c r="A66" s="112"/>
      <c r="B66" s="10" t="s">
        <v>88</v>
      </c>
      <c r="C66" s="10" t="s">
        <v>90</v>
      </c>
      <c r="D66" s="10" t="s">
        <v>103</v>
      </c>
      <c r="E66" s="10" t="s">
        <v>73</v>
      </c>
      <c r="F66" s="16" t="s">
        <v>378</v>
      </c>
      <c r="G66" s="18">
        <v>20</v>
      </c>
      <c r="H66" s="23"/>
    </row>
    <row r="67" spans="1:8" ht="19.899999999999999" customHeight="1">
      <c r="A67" s="112"/>
      <c r="B67" s="10" t="s">
        <v>88</v>
      </c>
      <c r="C67" s="10" t="s">
        <v>90</v>
      </c>
      <c r="D67" s="10" t="s">
        <v>103</v>
      </c>
      <c r="E67" s="10" t="s">
        <v>73</v>
      </c>
      <c r="F67" s="16" t="s">
        <v>379</v>
      </c>
      <c r="G67" s="18">
        <v>2</v>
      </c>
      <c r="H67" s="23"/>
    </row>
    <row r="68" spans="1:8" ht="19.899999999999999" customHeight="1">
      <c r="A68" s="112"/>
      <c r="B68" s="10" t="s">
        <v>88</v>
      </c>
      <c r="C68" s="10" t="s">
        <v>90</v>
      </c>
      <c r="D68" s="10" t="s">
        <v>103</v>
      </c>
      <c r="E68" s="10" t="s">
        <v>73</v>
      </c>
      <c r="F68" s="16" t="s">
        <v>380</v>
      </c>
      <c r="G68" s="18">
        <v>5</v>
      </c>
      <c r="H68" s="23"/>
    </row>
    <row r="69" spans="1:8" ht="19.899999999999999" customHeight="1">
      <c r="B69" s="10"/>
      <c r="C69" s="10"/>
      <c r="D69" s="10"/>
      <c r="E69" s="10"/>
      <c r="F69" s="16" t="s">
        <v>116</v>
      </c>
      <c r="G69" s="17"/>
      <c r="H69" s="23"/>
    </row>
    <row r="70" spans="1:8" ht="19.899999999999999" customHeight="1">
      <c r="A70" s="7"/>
      <c r="B70" s="10" t="s">
        <v>88</v>
      </c>
      <c r="C70" s="10" t="s">
        <v>90</v>
      </c>
      <c r="D70" s="10" t="s">
        <v>115</v>
      </c>
      <c r="E70" s="10" t="s">
        <v>73</v>
      </c>
      <c r="F70" s="16" t="s">
        <v>361</v>
      </c>
      <c r="G70" s="18"/>
      <c r="H70" s="23"/>
    </row>
    <row r="71" spans="1:8" ht="19.899999999999999" customHeight="1">
      <c r="B71" s="10"/>
      <c r="C71" s="10"/>
      <c r="D71" s="10"/>
      <c r="E71" s="10"/>
      <c r="F71" s="16" t="s">
        <v>117</v>
      </c>
      <c r="G71" s="17">
        <f>-8.4+26.13</f>
        <v>17.73</v>
      </c>
      <c r="H71" s="22"/>
    </row>
    <row r="72" spans="1:8" ht="19.899999999999999" customHeight="1">
      <c r="A72" s="7"/>
      <c r="B72" s="10"/>
      <c r="C72" s="10"/>
      <c r="D72" s="10"/>
      <c r="E72" s="10"/>
      <c r="F72" s="16" t="s">
        <v>104</v>
      </c>
      <c r="G72" s="17">
        <v>17.73</v>
      </c>
      <c r="H72" s="23"/>
    </row>
    <row r="73" spans="1:8" ht="19.899999999999999" customHeight="1">
      <c r="A73" s="112"/>
      <c r="B73" s="10" t="s">
        <v>88</v>
      </c>
      <c r="C73" s="10" t="s">
        <v>90</v>
      </c>
      <c r="D73" s="10" t="s">
        <v>103</v>
      </c>
      <c r="E73" s="10" t="s">
        <v>75</v>
      </c>
      <c r="F73" s="16" t="s">
        <v>368</v>
      </c>
      <c r="G73" s="18">
        <v>10</v>
      </c>
      <c r="H73" s="23"/>
    </row>
    <row r="74" spans="1:8" ht="19.899999999999999" customHeight="1">
      <c r="A74" s="112"/>
      <c r="B74" s="10" t="s">
        <v>88</v>
      </c>
      <c r="C74" s="10" t="s">
        <v>90</v>
      </c>
      <c r="D74" s="10" t="s">
        <v>103</v>
      </c>
      <c r="E74" s="10" t="s">
        <v>75</v>
      </c>
      <c r="F74" s="16" t="s">
        <v>381</v>
      </c>
      <c r="G74" s="18">
        <v>7.73</v>
      </c>
      <c r="H74" s="23"/>
    </row>
    <row r="75" spans="1:8" ht="19.899999999999999" customHeight="1">
      <c r="B75" s="10"/>
      <c r="C75" s="10"/>
      <c r="D75" s="10"/>
      <c r="E75" s="10"/>
      <c r="F75" s="16" t="s">
        <v>116</v>
      </c>
      <c r="G75" s="17"/>
      <c r="H75" s="23"/>
    </row>
    <row r="76" spans="1:8" ht="19.899999999999999" customHeight="1">
      <c r="A76" s="7"/>
      <c r="B76" s="10" t="s">
        <v>88</v>
      </c>
      <c r="C76" s="10" t="s">
        <v>90</v>
      </c>
      <c r="D76" s="10" t="s">
        <v>115</v>
      </c>
      <c r="E76" s="10" t="s">
        <v>75</v>
      </c>
      <c r="F76" s="16" t="s">
        <v>361</v>
      </c>
      <c r="G76" s="18"/>
      <c r="H76" s="23"/>
    </row>
    <row r="77" spans="1:8" ht="8.65" customHeight="1">
      <c r="A77" s="11"/>
      <c r="B77" s="12"/>
      <c r="C77" s="12"/>
      <c r="D77" s="12"/>
      <c r="E77" s="12"/>
      <c r="F77" s="11"/>
      <c r="G77" s="11"/>
      <c r="H77" s="25"/>
    </row>
  </sheetData>
  <mergeCells count="14">
    <mergeCell ref="A73:A74"/>
    <mergeCell ref="E4:E5"/>
    <mergeCell ref="F4:F5"/>
    <mergeCell ref="G4:G5"/>
    <mergeCell ref="A19:A24"/>
    <mergeCell ref="A31:A32"/>
    <mergeCell ref="A44:A46"/>
    <mergeCell ref="A52:A60"/>
    <mergeCell ref="A65:A68"/>
    <mergeCell ref="B1:D1"/>
    <mergeCell ref="B2:G2"/>
    <mergeCell ref="B3:F3"/>
    <mergeCell ref="B4:D4"/>
    <mergeCell ref="A10:A14"/>
  </mergeCells>
  <phoneticPr fontId="1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市应急降妖除魔373706865</cp:lastModifiedBy>
  <cp:lastPrinted>2023-02-07T08:09:22Z</cp:lastPrinted>
  <dcterms:created xsi:type="dcterms:W3CDTF">2023-02-02T15:15:00Z</dcterms:created>
  <dcterms:modified xsi:type="dcterms:W3CDTF">2023-02-07T09:56:35Z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